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filterPrivacy="1" defaultThemeVersion="124226"/>
  <xr:revisionPtr revIDLastSave="0" documentId="13_ncr:1_{554EA578-06D9-4E37-8B74-05376916870D}" xr6:coauthVersionLast="46" xr6:coauthVersionMax="46" xr10:uidLastSave="{00000000-0000-0000-0000-000000000000}"/>
  <bookViews>
    <workbookView xWindow="800" yWindow="0" windowWidth="18400" windowHeight="10200" tabRatio="968" activeTab="4" xr2:uid="{00000000-000D-0000-FFFF-FFFF00000000}"/>
  </bookViews>
  <sheets>
    <sheet name="Instrucciones" sheetId="15" r:id="rId1"/>
    <sheet name="Estimacion stock - induccion" sheetId="12" r:id="rId2"/>
    <sheet name="Estimación stock-mantenimiento" sheetId="13" r:id="rId3"/>
    <sheet name="Inducción. validación-paciente" sheetId="4" r:id="rId4"/>
    <sheet name="Mantenimiento. validación-pac." sheetId="5" r:id="rId5"/>
  </sheets>
  <calcPr calcId="191029"/>
</workbook>
</file>

<file path=xl/calcChain.xml><?xml version="1.0" encoding="utf-8"?>
<calcChain xmlns="http://schemas.openxmlformats.org/spreadsheetml/2006/main">
  <c r="G270" i="5" l="1"/>
  <c r="G269" i="5"/>
  <c r="G268" i="5"/>
  <c r="J268" i="5" s="1"/>
  <c r="G267" i="5"/>
  <c r="G266" i="5"/>
  <c r="G265" i="5"/>
  <c r="I264" i="5"/>
  <c r="L264" i="5" s="1"/>
  <c r="H264" i="5"/>
  <c r="G264" i="5"/>
  <c r="J264" i="5" s="1"/>
  <c r="I263" i="5"/>
  <c r="H263" i="5"/>
  <c r="G263" i="5"/>
  <c r="I262" i="5"/>
  <c r="H262" i="5"/>
  <c r="K262" i="5" s="1"/>
  <c r="G262" i="5"/>
  <c r="J262" i="5" s="1"/>
  <c r="I261" i="5"/>
  <c r="L261" i="5" s="1"/>
  <c r="H261" i="5"/>
  <c r="G261" i="5"/>
  <c r="J261" i="5" s="1"/>
  <c r="I260" i="5"/>
  <c r="L260" i="5" s="1"/>
  <c r="H260" i="5"/>
  <c r="K260" i="5" s="1"/>
  <c r="G260" i="5"/>
  <c r="G259" i="5"/>
  <c r="G258" i="5"/>
  <c r="G257" i="5"/>
  <c r="J257" i="5" s="1"/>
  <c r="G256" i="5"/>
  <c r="J270" i="5"/>
  <c r="F270" i="5"/>
  <c r="I270" i="5" s="1"/>
  <c r="L270" i="5" s="1"/>
  <c r="E270" i="5"/>
  <c r="J269" i="5"/>
  <c r="F269" i="5"/>
  <c r="I269" i="5" s="1"/>
  <c r="L269" i="5" s="1"/>
  <c r="E269" i="5"/>
  <c r="F268" i="5"/>
  <c r="I268" i="5" s="1"/>
  <c r="L268" i="5" s="1"/>
  <c r="E268" i="5"/>
  <c r="H268" i="5" s="1"/>
  <c r="J267" i="5"/>
  <c r="F267" i="5"/>
  <c r="I267" i="5" s="1"/>
  <c r="L267" i="5" s="1"/>
  <c r="E267" i="5"/>
  <c r="J266" i="5"/>
  <c r="F266" i="5"/>
  <c r="I266" i="5" s="1"/>
  <c r="L266" i="5" s="1"/>
  <c r="E266" i="5"/>
  <c r="H266" i="5" s="1"/>
  <c r="F265" i="5"/>
  <c r="I265" i="5" s="1"/>
  <c r="E265" i="5"/>
  <c r="H265" i="5" s="1"/>
  <c r="C265" i="5"/>
  <c r="J265" i="5" s="1"/>
  <c r="K264" i="5"/>
  <c r="C263" i="5"/>
  <c r="L262" i="5"/>
  <c r="K261" i="5"/>
  <c r="J260" i="5"/>
  <c r="J259" i="5"/>
  <c r="F259" i="5"/>
  <c r="I259" i="5" s="1"/>
  <c r="L259" i="5" s="1"/>
  <c r="E259" i="5"/>
  <c r="H259" i="5" s="1"/>
  <c r="J258" i="5"/>
  <c r="F258" i="5"/>
  <c r="I258" i="5" s="1"/>
  <c r="L258" i="5" s="1"/>
  <c r="E258" i="5"/>
  <c r="F257" i="5"/>
  <c r="I257" i="5" s="1"/>
  <c r="L257" i="5" s="1"/>
  <c r="E257" i="5"/>
  <c r="H257" i="5" s="1"/>
  <c r="F256" i="5"/>
  <c r="I256" i="5" s="1"/>
  <c r="L256" i="5" s="1"/>
  <c r="E256" i="5"/>
  <c r="C256" i="5"/>
  <c r="J256" i="5" s="1"/>
  <c r="G242" i="5"/>
  <c r="J242" i="5" s="1"/>
  <c r="G241" i="5"/>
  <c r="J241" i="5" s="1"/>
  <c r="G240" i="5"/>
  <c r="G239" i="5"/>
  <c r="J239" i="5" s="1"/>
  <c r="G238" i="5"/>
  <c r="J238" i="5" s="1"/>
  <c r="G237" i="5"/>
  <c r="I236" i="5"/>
  <c r="L236" i="5" s="1"/>
  <c r="H236" i="5"/>
  <c r="K236" i="5" s="1"/>
  <c r="G236" i="5"/>
  <c r="J236" i="5" s="1"/>
  <c r="I235" i="5"/>
  <c r="L235" i="5" s="1"/>
  <c r="H235" i="5"/>
  <c r="G235" i="5"/>
  <c r="I234" i="5"/>
  <c r="L234" i="5" s="1"/>
  <c r="H234" i="5"/>
  <c r="G234" i="5"/>
  <c r="J234" i="5" s="1"/>
  <c r="I233" i="5"/>
  <c r="L233" i="5" s="1"/>
  <c r="H233" i="5"/>
  <c r="K233" i="5" s="1"/>
  <c r="G233" i="5"/>
  <c r="I232" i="5"/>
  <c r="L232" i="5" s="1"/>
  <c r="H232" i="5"/>
  <c r="K232" i="5" s="1"/>
  <c r="G232" i="5"/>
  <c r="J232" i="5" s="1"/>
  <c r="G231" i="5"/>
  <c r="J231" i="5" s="1"/>
  <c r="G230" i="5"/>
  <c r="J230" i="5" s="1"/>
  <c r="G229" i="5"/>
  <c r="J229" i="5" s="1"/>
  <c r="G228" i="5"/>
  <c r="F242" i="5"/>
  <c r="I242" i="5" s="1"/>
  <c r="L242" i="5" s="1"/>
  <c r="E242" i="5"/>
  <c r="F241" i="5"/>
  <c r="I241" i="5" s="1"/>
  <c r="L241" i="5" s="1"/>
  <c r="E241" i="5"/>
  <c r="J240" i="5"/>
  <c r="F240" i="5"/>
  <c r="I240" i="5" s="1"/>
  <c r="L240" i="5" s="1"/>
  <c r="E240" i="5"/>
  <c r="H240" i="5" s="1"/>
  <c r="F239" i="5"/>
  <c r="I239" i="5" s="1"/>
  <c r="L239" i="5" s="1"/>
  <c r="E239" i="5"/>
  <c r="H239" i="5" s="1"/>
  <c r="F238" i="5"/>
  <c r="I238" i="5" s="1"/>
  <c r="L238" i="5" s="1"/>
  <c r="E238" i="5"/>
  <c r="H238" i="5" s="1"/>
  <c r="F237" i="5"/>
  <c r="I237" i="5" s="1"/>
  <c r="L237" i="5" s="1"/>
  <c r="E237" i="5"/>
  <c r="H237" i="5" s="1"/>
  <c r="C237" i="5"/>
  <c r="J237" i="5" s="1"/>
  <c r="C235" i="5"/>
  <c r="J235" i="5" s="1"/>
  <c r="K234" i="5"/>
  <c r="J233" i="5"/>
  <c r="F231" i="5"/>
  <c r="I231" i="5" s="1"/>
  <c r="L231" i="5" s="1"/>
  <c r="E231" i="5"/>
  <c r="H231" i="5" s="1"/>
  <c r="F230" i="5"/>
  <c r="I230" i="5" s="1"/>
  <c r="L230" i="5" s="1"/>
  <c r="E230" i="5"/>
  <c r="F229" i="5"/>
  <c r="I229" i="5" s="1"/>
  <c r="L229" i="5" s="1"/>
  <c r="E229" i="5"/>
  <c r="H229" i="5" s="1"/>
  <c r="F228" i="5"/>
  <c r="I228" i="5" s="1"/>
  <c r="L228" i="5" s="1"/>
  <c r="E228" i="5"/>
  <c r="C228" i="5"/>
  <c r="G214" i="5"/>
  <c r="J214" i="5" s="1"/>
  <c r="G213" i="5"/>
  <c r="G212" i="5"/>
  <c r="G211" i="5"/>
  <c r="J211" i="5" s="1"/>
  <c r="G210" i="5"/>
  <c r="J210" i="5" s="1"/>
  <c r="G209" i="5"/>
  <c r="J209" i="5" s="1"/>
  <c r="I208" i="5"/>
  <c r="H208" i="5"/>
  <c r="G208" i="5"/>
  <c r="I207" i="5"/>
  <c r="H207" i="5"/>
  <c r="G207" i="5"/>
  <c r="I206" i="5"/>
  <c r="H206" i="5"/>
  <c r="G206" i="5"/>
  <c r="J206" i="5" s="1"/>
  <c r="I205" i="5"/>
  <c r="H205" i="5"/>
  <c r="K205" i="5" s="1"/>
  <c r="G205" i="5"/>
  <c r="J205" i="5" s="1"/>
  <c r="I204" i="5"/>
  <c r="L204" i="5" s="1"/>
  <c r="H204" i="5"/>
  <c r="G204" i="5"/>
  <c r="J204" i="5" s="1"/>
  <c r="G203" i="5"/>
  <c r="J203" i="5" s="1"/>
  <c r="G202" i="5"/>
  <c r="J202" i="5" s="1"/>
  <c r="G201" i="5"/>
  <c r="J201" i="5" s="1"/>
  <c r="G200" i="5"/>
  <c r="F214" i="5"/>
  <c r="I214" i="5" s="1"/>
  <c r="L214" i="5" s="1"/>
  <c r="E214" i="5"/>
  <c r="J213" i="5"/>
  <c r="F213" i="5"/>
  <c r="I213" i="5" s="1"/>
  <c r="L213" i="5" s="1"/>
  <c r="E213" i="5"/>
  <c r="J212" i="5"/>
  <c r="F212" i="5"/>
  <c r="I212" i="5" s="1"/>
  <c r="L212" i="5" s="1"/>
  <c r="E212" i="5"/>
  <c r="H212" i="5" s="1"/>
  <c r="F211" i="5"/>
  <c r="I211" i="5" s="1"/>
  <c r="L211" i="5" s="1"/>
  <c r="E211" i="5"/>
  <c r="F210" i="5"/>
  <c r="I210" i="5" s="1"/>
  <c r="L210" i="5" s="1"/>
  <c r="E210" i="5"/>
  <c r="H210" i="5" s="1"/>
  <c r="F209" i="5"/>
  <c r="I209" i="5" s="1"/>
  <c r="L209" i="5" s="1"/>
  <c r="E209" i="5"/>
  <c r="H209" i="5" s="1"/>
  <c r="C209" i="5"/>
  <c r="L208" i="5"/>
  <c r="K208" i="5"/>
  <c r="J208" i="5"/>
  <c r="K207" i="5"/>
  <c r="C207" i="5"/>
  <c r="J207" i="5" s="1"/>
  <c r="L206" i="5"/>
  <c r="K206" i="5"/>
  <c r="L205" i="5"/>
  <c r="K204" i="5"/>
  <c r="F203" i="5"/>
  <c r="I203" i="5" s="1"/>
  <c r="L203" i="5" s="1"/>
  <c r="E203" i="5"/>
  <c r="H203" i="5" s="1"/>
  <c r="F202" i="5"/>
  <c r="I202" i="5" s="1"/>
  <c r="L202" i="5" s="1"/>
  <c r="E202" i="5"/>
  <c r="F201" i="5"/>
  <c r="I201" i="5" s="1"/>
  <c r="L201" i="5" s="1"/>
  <c r="E201" i="5"/>
  <c r="H201" i="5" s="1"/>
  <c r="F200" i="5"/>
  <c r="I200" i="5" s="1"/>
  <c r="L200" i="5" s="1"/>
  <c r="E200" i="5"/>
  <c r="C200" i="5"/>
  <c r="G186" i="5"/>
  <c r="J186" i="5" s="1"/>
  <c r="G185" i="5"/>
  <c r="J185" i="5" s="1"/>
  <c r="G184" i="5"/>
  <c r="J184" i="5" s="1"/>
  <c r="G183" i="5"/>
  <c r="J183" i="5" s="1"/>
  <c r="G182" i="5"/>
  <c r="G181" i="5"/>
  <c r="I180" i="5"/>
  <c r="L180" i="5" s="1"/>
  <c r="H180" i="5"/>
  <c r="K180" i="5" s="1"/>
  <c r="G180" i="5"/>
  <c r="J180" i="5" s="1"/>
  <c r="I179" i="5"/>
  <c r="H179" i="5"/>
  <c r="G179" i="5"/>
  <c r="I178" i="5"/>
  <c r="L178" i="5" s="1"/>
  <c r="H178" i="5"/>
  <c r="K178" i="5" s="1"/>
  <c r="G178" i="5"/>
  <c r="J178" i="5" s="1"/>
  <c r="I177" i="5"/>
  <c r="L177" i="5" s="1"/>
  <c r="H177" i="5"/>
  <c r="K177" i="5" s="1"/>
  <c r="G177" i="5"/>
  <c r="I176" i="5"/>
  <c r="H176" i="5"/>
  <c r="K176" i="5" s="1"/>
  <c r="G176" i="5"/>
  <c r="J176" i="5" s="1"/>
  <c r="G175" i="5"/>
  <c r="J175" i="5" s="1"/>
  <c r="G174" i="5"/>
  <c r="J174" i="5" s="1"/>
  <c r="G173" i="5"/>
  <c r="G172" i="5"/>
  <c r="F186" i="5"/>
  <c r="I186" i="5" s="1"/>
  <c r="L186" i="5" s="1"/>
  <c r="E186" i="5"/>
  <c r="H186" i="5" s="1"/>
  <c r="F185" i="5"/>
  <c r="I185" i="5" s="1"/>
  <c r="L185" i="5" s="1"/>
  <c r="E185" i="5"/>
  <c r="F184" i="5"/>
  <c r="I184" i="5" s="1"/>
  <c r="L184" i="5" s="1"/>
  <c r="E184" i="5"/>
  <c r="H184" i="5" s="1"/>
  <c r="F183" i="5"/>
  <c r="I183" i="5" s="1"/>
  <c r="L183" i="5" s="1"/>
  <c r="E183" i="5"/>
  <c r="J182" i="5"/>
  <c r="F182" i="5"/>
  <c r="I182" i="5" s="1"/>
  <c r="L182" i="5" s="1"/>
  <c r="E182" i="5"/>
  <c r="H182" i="5" s="1"/>
  <c r="F181" i="5"/>
  <c r="I181" i="5" s="1"/>
  <c r="L181" i="5" s="1"/>
  <c r="E181" i="5"/>
  <c r="C181" i="5"/>
  <c r="K179" i="5"/>
  <c r="C179" i="5"/>
  <c r="L179" i="5" s="1"/>
  <c r="J177" i="5"/>
  <c r="L176" i="5"/>
  <c r="F175" i="5"/>
  <c r="I175" i="5" s="1"/>
  <c r="L175" i="5" s="1"/>
  <c r="E175" i="5"/>
  <c r="F174" i="5"/>
  <c r="I174" i="5" s="1"/>
  <c r="L174" i="5" s="1"/>
  <c r="E174" i="5"/>
  <c r="H174" i="5" s="1"/>
  <c r="J173" i="5"/>
  <c r="F173" i="5"/>
  <c r="I173" i="5" s="1"/>
  <c r="L173" i="5" s="1"/>
  <c r="E173" i="5"/>
  <c r="H173" i="5" s="1"/>
  <c r="F172" i="5"/>
  <c r="I172" i="5" s="1"/>
  <c r="L172" i="5" s="1"/>
  <c r="E172" i="5"/>
  <c r="C172" i="5"/>
  <c r="G158" i="5"/>
  <c r="G157" i="5"/>
  <c r="J157" i="5" s="1"/>
  <c r="G156" i="5"/>
  <c r="J156" i="5" s="1"/>
  <c r="G155" i="5"/>
  <c r="J155" i="5" s="1"/>
  <c r="G154" i="5"/>
  <c r="G153" i="5"/>
  <c r="I152" i="5"/>
  <c r="H152" i="5"/>
  <c r="K152" i="5" s="1"/>
  <c r="G152" i="5"/>
  <c r="J152" i="5" s="1"/>
  <c r="I151" i="5"/>
  <c r="H151" i="5"/>
  <c r="G151" i="5"/>
  <c r="I150" i="5"/>
  <c r="H150" i="5"/>
  <c r="K150" i="5" s="1"/>
  <c r="G150" i="5"/>
  <c r="J150" i="5" s="1"/>
  <c r="I149" i="5"/>
  <c r="L149" i="5" s="1"/>
  <c r="H149" i="5"/>
  <c r="K149" i="5" s="1"/>
  <c r="G149" i="5"/>
  <c r="I148" i="5"/>
  <c r="H148" i="5"/>
  <c r="K148" i="5" s="1"/>
  <c r="G148" i="5"/>
  <c r="G147" i="5"/>
  <c r="G146" i="5"/>
  <c r="J146" i="5" s="1"/>
  <c r="G145" i="5"/>
  <c r="G144" i="5"/>
  <c r="J158" i="5"/>
  <c r="F158" i="5"/>
  <c r="I158" i="5" s="1"/>
  <c r="L158" i="5" s="1"/>
  <c r="E158" i="5"/>
  <c r="F157" i="5"/>
  <c r="I157" i="5" s="1"/>
  <c r="L157" i="5" s="1"/>
  <c r="E157" i="5"/>
  <c r="F156" i="5"/>
  <c r="I156" i="5" s="1"/>
  <c r="L156" i="5" s="1"/>
  <c r="E156" i="5"/>
  <c r="H156" i="5" s="1"/>
  <c r="F155" i="5"/>
  <c r="I155" i="5" s="1"/>
  <c r="L155" i="5" s="1"/>
  <c r="E155" i="5"/>
  <c r="J154" i="5"/>
  <c r="F154" i="5"/>
  <c r="I154" i="5" s="1"/>
  <c r="L154" i="5" s="1"/>
  <c r="E154" i="5"/>
  <c r="F153" i="5"/>
  <c r="I153" i="5" s="1"/>
  <c r="L153" i="5" s="1"/>
  <c r="E153" i="5"/>
  <c r="H153" i="5" s="1"/>
  <c r="C153" i="5"/>
  <c r="J153" i="5" s="1"/>
  <c r="L152" i="5"/>
  <c r="C151" i="5"/>
  <c r="L151" i="5" s="1"/>
  <c r="L150" i="5"/>
  <c r="J149" i="5"/>
  <c r="L148" i="5"/>
  <c r="J148" i="5"/>
  <c r="J147" i="5"/>
  <c r="F147" i="5"/>
  <c r="I147" i="5" s="1"/>
  <c r="L147" i="5" s="1"/>
  <c r="E147" i="5"/>
  <c r="H147" i="5" s="1"/>
  <c r="F146" i="5"/>
  <c r="I146" i="5" s="1"/>
  <c r="L146" i="5" s="1"/>
  <c r="E146" i="5"/>
  <c r="J145" i="5"/>
  <c r="F145" i="5"/>
  <c r="I145" i="5" s="1"/>
  <c r="L145" i="5" s="1"/>
  <c r="E145" i="5"/>
  <c r="F144" i="5"/>
  <c r="I144" i="5" s="1"/>
  <c r="E144" i="5"/>
  <c r="H144" i="5" s="1"/>
  <c r="C144" i="5"/>
  <c r="J144" i="5" s="1"/>
  <c r="G130" i="5"/>
  <c r="J130" i="5" s="1"/>
  <c r="G129" i="5"/>
  <c r="J129" i="5" s="1"/>
  <c r="G128" i="5"/>
  <c r="J128" i="5" s="1"/>
  <c r="G127" i="5"/>
  <c r="J127" i="5" s="1"/>
  <c r="G126" i="5"/>
  <c r="J126" i="5" s="1"/>
  <c r="G125" i="5"/>
  <c r="I124" i="5"/>
  <c r="L124" i="5" s="1"/>
  <c r="H124" i="5"/>
  <c r="K124" i="5" s="1"/>
  <c r="G124" i="5"/>
  <c r="J124" i="5" s="1"/>
  <c r="I123" i="5"/>
  <c r="H123" i="5"/>
  <c r="G123" i="5"/>
  <c r="I122" i="5"/>
  <c r="L122" i="5" s="1"/>
  <c r="H122" i="5"/>
  <c r="G122" i="5"/>
  <c r="I121" i="5"/>
  <c r="L121" i="5" s="1"/>
  <c r="H121" i="5"/>
  <c r="K121" i="5" s="1"/>
  <c r="G121" i="5"/>
  <c r="J121" i="5" s="1"/>
  <c r="I120" i="5"/>
  <c r="L120" i="5" s="1"/>
  <c r="H120" i="5"/>
  <c r="G120" i="5"/>
  <c r="J120" i="5" s="1"/>
  <c r="G119" i="5"/>
  <c r="J119" i="5" s="1"/>
  <c r="G118" i="5"/>
  <c r="J118" i="5" s="1"/>
  <c r="G117" i="5"/>
  <c r="J117" i="5" s="1"/>
  <c r="G116" i="5"/>
  <c r="F130" i="5"/>
  <c r="I130" i="5" s="1"/>
  <c r="L130" i="5" s="1"/>
  <c r="E130" i="5"/>
  <c r="F129" i="5"/>
  <c r="I129" i="5" s="1"/>
  <c r="L129" i="5" s="1"/>
  <c r="E129" i="5"/>
  <c r="H129" i="5" s="1"/>
  <c r="F128" i="5"/>
  <c r="I128" i="5" s="1"/>
  <c r="L128" i="5" s="1"/>
  <c r="E128" i="5"/>
  <c r="H128" i="5" s="1"/>
  <c r="F127" i="5"/>
  <c r="I127" i="5" s="1"/>
  <c r="L127" i="5" s="1"/>
  <c r="E127" i="5"/>
  <c r="H127" i="5" s="1"/>
  <c r="F126" i="5"/>
  <c r="I126" i="5" s="1"/>
  <c r="L126" i="5" s="1"/>
  <c r="E126" i="5"/>
  <c r="J125" i="5"/>
  <c r="F125" i="5"/>
  <c r="I125" i="5" s="1"/>
  <c r="L125" i="5" s="1"/>
  <c r="E125" i="5"/>
  <c r="H125" i="5" s="1"/>
  <c r="C125" i="5"/>
  <c r="C123" i="5"/>
  <c r="L123" i="5" s="1"/>
  <c r="K122" i="5"/>
  <c r="J122" i="5"/>
  <c r="K120" i="5"/>
  <c r="F119" i="5"/>
  <c r="I119" i="5" s="1"/>
  <c r="L119" i="5" s="1"/>
  <c r="E119" i="5"/>
  <c r="H119" i="5" s="1"/>
  <c r="F118" i="5"/>
  <c r="I118" i="5" s="1"/>
  <c r="L118" i="5" s="1"/>
  <c r="E118" i="5"/>
  <c r="F117" i="5"/>
  <c r="I117" i="5" s="1"/>
  <c r="L117" i="5" s="1"/>
  <c r="E117" i="5"/>
  <c r="H117" i="5" s="1"/>
  <c r="J116" i="5"/>
  <c r="F116" i="5"/>
  <c r="I116" i="5" s="1"/>
  <c r="L116" i="5" s="1"/>
  <c r="E116" i="5"/>
  <c r="H116" i="5" s="1"/>
  <c r="C116" i="5"/>
  <c r="G102" i="5"/>
  <c r="J102" i="5" s="1"/>
  <c r="G101" i="5"/>
  <c r="J101" i="5" s="1"/>
  <c r="G100" i="5"/>
  <c r="J100" i="5" s="1"/>
  <c r="G99" i="5"/>
  <c r="J99" i="5" s="1"/>
  <c r="G98" i="5"/>
  <c r="J98" i="5" s="1"/>
  <c r="G97" i="5"/>
  <c r="I96" i="5"/>
  <c r="L96" i="5" s="1"/>
  <c r="H96" i="5"/>
  <c r="K96" i="5" s="1"/>
  <c r="G96" i="5"/>
  <c r="J96" i="5" s="1"/>
  <c r="I95" i="5"/>
  <c r="H95" i="5"/>
  <c r="G95" i="5"/>
  <c r="I94" i="5"/>
  <c r="H94" i="5"/>
  <c r="K94" i="5" s="1"/>
  <c r="G94" i="5"/>
  <c r="J94" i="5" s="1"/>
  <c r="I93" i="5"/>
  <c r="H93" i="5"/>
  <c r="G93" i="5"/>
  <c r="J93" i="5" s="1"/>
  <c r="I92" i="5"/>
  <c r="L92" i="5" s="1"/>
  <c r="H92" i="5"/>
  <c r="K92" i="5" s="1"/>
  <c r="G92" i="5"/>
  <c r="J92" i="5" s="1"/>
  <c r="G91" i="5"/>
  <c r="J91" i="5" s="1"/>
  <c r="G90" i="5"/>
  <c r="G89" i="5"/>
  <c r="G88" i="5"/>
  <c r="F102" i="5"/>
  <c r="I102" i="5" s="1"/>
  <c r="L102" i="5" s="1"/>
  <c r="E102" i="5"/>
  <c r="F101" i="5"/>
  <c r="I101" i="5" s="1"/>
  <c r="L101" i="5" s="1"/>
  <c r="E101" i="5"/>
  <c r="H101" i="5" s="1"/>
  <c r="F100" i="5"/>
  <c r="I100" i="5" s="1"/>
  <c r="L100" i="5" s="1"/>
  <c r="E100" i="5"/>
  <c r="F99" i="5"/>
  <c r="I99" i="5" s="1"/>
  <c r="L99" i="5" s="1"/>
  <c r="E99" i="5"/>
  <c r="H99" i="5" s="1"/>
  <c r="F98" i="5"/>
  <c r="I98" i="5" s="1"/>
  <c r="L98" i="5" s="1"/>
  <c r="E98" i="5"/>
  <c r="H98" i="5" s="1"/>
  <c r="F97" i="5"/>
  <c r="I97" i="5" s="1"/>
  <c r="E97" i="5"/>
  <c r="H97" i="5" s="1"/>
  <c r="C97" i="5"/>
  <c r="C95" i="5"/>
  <c r="L94" i="5"/>
  <c r="K93" i="5"/>
  <c r="L93" i="5"/>
  <c r="F91" i="5"/>
  <c r="I91" i="5" s="1"/>
  <c r="L91" i="5" s="1"/>
  <c r="E91" i="5"/>
  <c r="H91" i="5" s="1"/>
  <c r="J90" i="5"/>
  <c r="F90" i="5"/>
  <c r="I90" i="5" s="1"/>
  <c r="L90" i="5" s="1"/>
  <c r="E90" i="5"/>
  <c r="J89" i="5"/>
  <c r="F89" i="5"/>
  <c r="I89" i="5" s="1"/>
  <c r="L89" i="5" s="1"/>
  <c r="E89" i="5"/>
  <c r="H89" i="5" s="1"/>
  <c r="J88" i="5"/>
  <c r="F88" i="5"/>
  <c r="I88" i="5" s="1"/>
  <c r="L88" i="5" s="1"/>
  <c r="E88" i="5"/>
  <c r="C88" i="5"/>
  <c r="G74" i="5"/>
  <c r="J74" i="5" s="1"/>
  <c r="G73" i="5"/>
  <c r="J73" i="5" s="1"/>
  <c r="G72" i="5"/>
  <c r="J72" i="5" s="1"/>
  <c r="G71" i="5"/>
  <c r="J71" i="5" s="1"/>
  <c r="G70" i="5"/>
  <c r="J70" i="5" s="1"/>
  <c r="G69" i="5"/>
  <c r="I68" i="5"/>
  <c r="L68" i="5" s="1"/>
  <c r="H68" i="5"/>
  <c r="G68" i="5"/>
  <c r="J68" i="5" s="1"/>
  <c r="I67" i="5"/>
  <c r="H67" i="5"/>
  <c r="G67" i="5"/>
  <c r="I66" i="5"/>
  <c r="L66" i="5" s="1"/>
  <c r="H66" i="5"/>
  <c r="K66" i="5" s="1"/>
  <c r="G66" i="5"/>
  <c r="J66" i="5" s="1"/>
  <c r="I65" i="5"/>
  <c r="L65" i="5" s="1"/>
  <c r="H65" i="5"/>
  <c r="K65" i="5" s="1"/>
  <c r="G65" i="5"/>
  <c r="I64" i="5"/>
  <c r="L64" i="5" s="1"/>
  <c r="H64" i="5"/>
  <c r="K64" i="5" s="1"/>
  <c r="G64" i="5"/>
  <c r="H63" i="5"/>
  <c r="G63" i="5"/>
  <c r="J63" i="5" s="1"/>
  <c r="G62" i="5"/>
  <c r="J62" i="5" s="1"/>
  <c r="H61" i="5"/>
  <c r="G61" i="5"/>
  <c r="I60" i="5"/>
  <c r="G60" i="5"/>
  <c r="F74" i="5"/>
  <c r="I74" i="5" s="1"/>
  <c r="L74" i="5" s="1"/>
  <c r="E74" i="5"/>
  <c r="F73" i="5"/>
  <c r="I73" i="5" s="1"/>
  <c r="L73" i="5" s="1"/>
  <c r="E73" i="5"/>
  <c r="F72" i="5"/>
  <c r="I72" i="5" s="1"/>
  <c r="L72" i="5" s="1"/>
  <c r="E72" i="5"/>
  <c r="H72" i="5" s="1"/>
  <c r="F71" i="5"/>
  <c r="I71" i="5" s="1"/>
  <c r="L71" i="5" s="1"/>
  <c r="E71" i="5"/>
  <c r="H71" i="5" s="1"/>
  <c r="F70" i="5"/>
  <c r="I70" i="5" s="1"/>
  <c r="L70" i="5" s="1"/>
  <c r="E70" i="5"/>
  <c r="J69" i="5"/>
  <c r="F69" i="5"/>
  <c r="I69" i="5" s="1"/>
  <c r="E69" i="5"/>
  <c r="C69" i="5"/>
  <c r="K68" i="5"/>
  <c r="C67" i="5"/>
  <c r="J67" i="5" s="1"/>
  <c r="J65" i="5"/>
  <c r="J64" i="5"/>
  <c r="F63" i="5"/>
  <c r="I63" i="5" s="1"/>
  <c r="L63" i="5" s="1"/>
  <c r="E63" i="5"/>
  <c r="F62" i="5"/>
  <c r="I62" i="5" s="1"/>
  <c r="L62" i="5" s="1"/>
  <c r="E62" i="5"/>
  <c r="H62" i="5" s="1"/>
  <c r="J61" i="5"/>
  <c r="F61" i="5"/>
  <c r="I61" i="5" s="1"/>
  <c r="L61" i="5" s="1"/>
  <c r="E61" i="5"/>
  <c r="F60" i="5"/>
  <c r="E60" i="5"/>
  <c r="H60" i="5" s="1"/>
  <c r="C60" i="5"/>
  <c r="I46" i="5"/>
  <c r="L46" i="5" s="1"/>
  <c r="G46" i="5"/>
  <c r="J46" i="5" s="1"/>
  <c r="G45" i="5"/>
  <c r="I44" i="5"/>
  <c r="L44" i="5" s="1"/>
  <c r="G44" i="5"/>
  <c r="J44" i="5" s="1"/>
  <c r="G43" i="5"/>
  <c r="J43" i="5" s="1"/>
  <c r="G42" i="5"/>
  <c r="G41" i="5"/>
  <c r="I40" i="5"/>
  <c r="H40" i="5"/>
  <c r="K40" i="5" s="1"/>
  <c r="G40" i="5"/>
  <c r="J40" i="5" s="1"/>
  <c r="I39" i="5"/>
  <c r="H39" i="5"/>
  <c r="G39" i="5"/>
  <c r="I38" i="5"/>
  <c r="L38" i="5" s="1"/>
  <c r="H38" i="5"/>
  <c r="K38" i="5" s="1"/>
  <c r="G38" i="5"/>
  <c r="J38" i="5" s="1"/>
  <c r="I37" i="5"/>
  <c r="L37" i="5" s="1"/>
  <c r="H37" i="5"/>
  <c r="G37" i="5"/>
  <c r="J37" i="5" s="1"/>
  <c r="I36" i="5"/>
  <c r="L36" i="5" s="1"/>
  <c r="H36" i="5"/>
  <c r="K36" i="5" s="1"/>
  <c r="G36" i="5"/>
  <c r="J36" i="5" s="1"/>
  <c r="G35" i="5"/>
  <c r="J35" i="5" s="1"/>
  <c r="G34" i="5"/>
  <c r="J34" i="5" s="1"/>
  <c r="G33" i="5"/>
  <c r="J33" i="5" s="1"/>
  <c r="G32" i="5"/>
  <c r="F46" i="5"/>
  <c r="E46" i="5"/>
  <c r="H46" i="5" s="1"/>
  <c r="J45" i="5"/>
  <c r="F45" i="5"/>
  <c r="I45" i="5" s="1"/>
  <c r="L45" i="5" s="1"/>
  <c r="E45" i="5"/>
  <c r="H45" i="5" s="1"/>
  <c r="F44" i="5"/>
  <c r="E44" i="5"/>
  <c r="H44" i="5" s="1"/>
  <c r="F43" i="5"/>
  <c r="I43" i="5" s="1"/>
  <c r="L43" i="5" s="1"/>
  <c r="E43" i="5"/>
  <c r="H43" i="5" s="1"/>
  <c r="J42" i="5"/>
  <c r="F42" i="5"/>
  <c r="I42" i="5" s="1"/>
  <c r="L42" i="5" s="1"/>
  <c r="E42" i="5"/>
  <c r="F41" i="5"/>
  <c r="I41" i="5" s="1"/>
  <c r="E41" i="5"/>
  <c r="C41" i="5"/>
  <c r="L40" i="5"/>
  <c r="C39" i="5"/>
  <c r="K37" i="5"/>
  <c r="F35" i="5"/>
  <c r="I35" i="5" s="1"/>
  <c r="L35" i="5" s="1"/>
  <c r="E35" i="5"/>
  <c r="H35" i="5" s="1"/>
  <c r="F34" i="5"/>
  <c r="I34" i="5" s="1"/>
  <c r="L34" i="5" s="1"/>
  <c r="E34" i="5"/>
  <c r="H34" i="5" s="1"/>
  <c r="F33" i="5"/>
  <c r="I33" i="5" s="1"/>
  <c r="L33" i="5" s="1"/>
  <c r="E33" i="5"/>
  <c r="H33" i="5" s="1"/>
  <c r="F32" i="5"/>
  <c r="I32" i="5" s="1"/>
  <c r="E32" i="5"/>
  <c r="C32" i="5"/>
  <c r="J32" i="5" s="1"/>
  <c r="I269" i="4"/>
  <c r="L269" i="4" s="1"/>
  <c r="H269" i="4"/>
  <c r="K269" i="4" s="1"/>
  <c r="G269" i="4"/>
  <c r="J269" i="4" s="1"/>
  <c r="G268" i="4"/>
  <c r="J268" i="4" s="1"/>
  <c r="I267" i="4"/>
  <c r="L267" i="4" s="1"/>
  <c r="H267" i="4"/>
  <c r="K267" i="4" s="1"/>
  <c r="G267" i="4"/>
  <c r="J267" i="4" s="1"/>
  <c r="I266" i="4"/>
  <c r="L266" i="4" s="1"/>
  <c r="H266" i="4"/>
  <c r="K266" i="4" s="1"/>
  <c r="G266" i="4"/>
  <c r="J266" i="4" s="1"/>
  <c r="I265" i="4"/>
  <c r="L265" i="4" s="1"/>
  <c r="H265" i="4"/>
  <c r="K265" i="4" s="1"/>
  <c r="G265" i="4"/>
  <c r="J265" i="4" s="1"/>
  <c r="G264" i="4"/>
  <c r="I263" i="4"/>
  <c r="L263" i="4" s="1"/>
  <c r="H263" i="4"/>
  <c r="K263" i="4" s="1"/>
  <c r="G263" i="4"/>
  <c r="J263" i="4" s="1"/>
  <c r="I262" i="4"/>
  <c r="H262" i="4"/>
  <c r="G262" i="4"/>
  <c r="I261" i="4"/>
  <c r="L261" i="4" s="1"/>
  <c r="H261" i="4"/>
  <c r="K261" i="4" s="1"/>
  <c r="G261" i="4"/>
  <c r="J261" i="4" s="1"/>
  <c r="I260" i="4"/>
  <c r="L260" i="4" s="1"/>
  <c r="H260" i="4"/>
  <c r="K260" i="4" s="1"/>
  <c r="G260" i="4"/>
  <c r="J260" i="4" s="1"/>
  <c r="I259" i="4"/>
  <c r="L259" i="4" s="1"/>
  <c r="H259" i="4"/>
  <c r="K259" i="4" s="1"/>
  <c r="G259" i="4"/>
  <c r="J259" i="4" s="1"/>
  <c r="I258" i="4"/>
  <c r="L258" i="4" s="1"/>
  <c r="H258" i="4"/>
  <c r="K258" i="4" s="1"/>
  <c r="G258" i="4"/>
  <c r="J258" i="4" s="1"/>
  <c r="I257" i="4"/>
  <c r="L257" i="4" s="1"/>
  <c r="H257" i="4"/>
  <c r="K257" i="4" s="1"/>
  <c r="G257" i="4"/>
  <c r="J257" i="4" s="1"/>
  <c r="I256" i="4"/>
  <c r="H256" i="4"/>
  <c r="G256" i="4"/>
  <c r="F268" i="4"/>
  <c r="I268" i="4" s="1"/>
  <c r="E268" i="4"/>
  <c r="F264" i="4"/>
  <c r="I264" i="4" s="1"/>
  <c r="E264" i="4"/>
  <c r="H264" i="4" s="1"/>
  <c r="C264" i="4"/>
  <c r="C262" i="4"/>
  <c r="C256" i="4"/>
  <c r="L41" i="5" l="1"/>
  <c r="J41" i="5"/>
  <c r="L32" i="5"/>
  <c r="L97" i="5"/>
  <c r="L39" i="5"/>
  <c r="L69" i="5"/>
  <c r="J60" i="5"/>
  <c r="L95" i="5"/>
  <c r="L60" i="5"/>
  <c r="L265" i="5"/>
  <c r="K67" i="5"/>
  <c r="J263" i="5"/>
  <c r="L144" i="5"/>
  <c r="K151" i="5"/>
  <c r="J200" i="5"/>
  <c r="L264" i="4"/>
  <c r="L256" i="4"/>
  <c r="K262" i="4"/>
  <c r="K256" i="4"/>
  <c r="J256" i="4"/>
  <c r="J262" i="4"/>
  <c r="L262" i="4"/>
  <c r="J264" i="4"/>
  <c r="K34" i="5"/>
  <c r="J39" i="5"/>
  <c r="K43" i="5"/>
  <c r="K39" i="5"/>
  <c r="H41" i="5"/>
  <c r="K41" i="5" s="1"/>
  <c r="K61" i="5"/>
  <c r="L67" i="5"/>
  <c r="H70" i="5"/>
  <c r="K70" i="5" s="1"/>
  <c r="H88" i="5"/>
  <c r="K88" i="5" s="1"/>
  <c r="H268" i="4"/>
  <c r="K268" i="4" s="1"/>
  <c r="K33" i="5"/>
  <c r="K35" i="5"/>
  <c r="K46" i="5"/>
  <c r="H32" i="5"/>
  <c r="K32" i="5" s="1"/>
  <c r="H42" i="5"/>
  <c r="K42" i="5" s="1"/>
  <c r="H74" i="5"/>
  <c r="K74" i="5" s="1"/>
  <c r="H69" i="5"/>
  <c r="K69" i="5" s="1"/>
  <c r="H73" i="5"/>
  <c r="K73" i="5" s="1"/>
  <c r="K95" i="5"/>
  <c r="K123" i="5"/>
  <c r="H145" i="5"/>
  <c r="K145" i="5" s="1"/>
  <c r="H155" i="5"/>
  <c r="K155" i="5" s="1"/>
  <c r="H157" i="5"/>
  <c r="K157" i="5" s="1"/>
  <c r="H172" i="5"/>
  <c r="K172" i="5" s="1"/>
  <c r="J181" i="5"/>
  <c r="L207" i="5"/>
  <c r="H214" i="5"/>
  <c r="K214" i="5" s="1"/>
  <c r="H213" i="5"/>
  <c r="K213" i="5" s="1"/>
  <c r="H228" i="5"/>
  <c r="K228" i="5" s="1"/>
  <c r="K91" i="5"/>
  <c r="K99" i="5"/>
  <c r="K101" i="5"/>
  <c r="H90" i="5"/>
  <c r="K90" i="5" s="1"/>
  <c r="J95" i="5"/>
  <c r="J97" i="5"/>
  <c r="H100" i="5"/>
  <c r="K100" i="5" s="1"/>
  <c r="H102" i="5"/>
  <c r="K102" i="5" s="1"/>
  <c r="K117" i="5"/>
  <c r="H118" i="5"/>
  <c r="K118" i="5" s="1"/>
  <c r="H126" i="5"/>
  <c r="K126" i="5" s="1"/>
  <c r="H130" i="5"/>
  <c r="K130" i="5" s="1"/>
  <c r="K147" i="5"/>
  <c r="H146" i="5"/>
  <c r="K146" i="5" s="1"/>
  <c r="J151" i="5"/>
  <c r="H154" i="5"/>
  <c r="K154" i="5" s="1"/>
  <c r="H158" i="5"/>
  <c r="K158" i="5" s="1"/>
  <c r="K174" i="5"/>
  <c r="K182" i="5"/>
  <c r="K184" i="5"/>
  <c r="J172" i="5"/>
  <c r="H175" i="5"/>
  <c r="K175" i="5" s="1"/>
  <c r="H181" i="5"/>
  <c r="K181" i="5" s="1"/>
  <c r="H183" i="5"/>
  <c r="K183" i="5" s="1"/>
  <c r="H185" i="5"/>
  <c r="K185" i="5" s="1"/>
  <c r="K203" i="5"/>
  <c r="K209" i="5"/>
  <c r="H200" i="5"/>
  <c r="K200" i="5" s="1"/>
  <c r="H202" i="5"/>
  <c r="K202" i="5" s="1"/>
  <c r="H211" i="5"/>
  <c r="K211" i="5" s="1"/>
  <c r="H230" i="5"/>
  <c r="K230" i="5" s="1"/>
  <c r="H242" i="5"/>
  <c r="K242" i="5" s="1"/>
  <c r="L263" i="5"/>
  <c r="K263" i="5"/>
  <c r="H267" i="5"/>
  <c r="K267" i="5" s="1"/>
  <c r="H269" i="5"/>
  <c r="K269" i="5" s="1"/>
  <c r="K238" i="5"/>
  <c r="K241" i="5"/>
  <c r="J228" i="5"/>
  <c r="K235" i="5"/>
  <c r="H241" i="5"/>
  <c r="K257" i="5"/>
  <c r="H256" i="5"/>
  <c r="K256" i="5" s="1"/>
  <c r="H258" i="5"/>
  <c r="K258" i="5" s="1"/>
  <c r="H270" i="5"/>
  <c r="K270" i="5" s="1"/>
  <c r="K268" i="5"/>
  <c r="K266" i="5"/>
  <c r="K265" i="5"/>
  <c r="K259" i="5"/>
  <c r="K239" i="5"/>
  <c r="K240" i="5"/>
  <c r="K237" i="5"/>
  <c r="K231" i="5"/>
  <c r="K229" i="5"/>
  <c r="K212" i="5"/>
  <c r="K210" i="5"/>
  <c r="K201" i="5"/>
  <c r="K186" i="5"/>
  <c r="J179" i="5"/>
  <c r="K173" i="5"/>
  <c r="K156" i="5"/>
  <c r="K153" i="5"/>
  <c r="K144" i="5"/>
  <c r="J123" i="5"/>
  <c r="K129" i="5"/>
  <c r="K128" i="5"/>
  <c r="K125" i="5"/>
  <c r="K127" i="5"/>
  <c r="K119" i="5"/>
  <c r="K116" i="5"/>
  <c r="K98" i="5"/>
  <c r="K97" i="5"/>
  <c r="K89" i="5"/>
  <c r="K60" i="5"/>
  <c r="K71" i="5"/>
  <c r="K72" i="5"/>
  <c r="K62" i="5"/>
  <c r="K63" i="5"/>
  <c r="K44" i="5"/>
  <c r="K45" i="5"/>
  <c r="K264" i="4"/>
  <c r="L268" i="4"/>
  <c r="I241" i="4"/>
  <c r="L241" i="4" s="1"/>
  <c r="H241" i="4"/>
  <c r="G241" i="4"/>
  <c r="J241" i="4" s="1"/>
  <c r="G240" i="4"/>
  <c r="I239" i="4"/>
  <c r="L239" i="4" s="1"/>
  <c r="H239" i="4"/>
  <c r="K239" i="4" s="1"/>
  <c r="G239" i="4"/>
  <c r="J239" i="4" s="1"/>
  <c r="I238" i="4"/>
  <c r="L238" i="4" s="1"/>
  <c r="H238" i="4"/>
  <c r="K238" i="4" s="1"/>
  <c r="G238" i="4"/>
  <c r="J238" i="4" s="1"/>
  <c r="I237" i="4"/>
  <c r="L237" i="4" s="1"/>
  <c r="H237" i="4"/>
  <c r="K237" i="4" s="1"/>
  <c r="G237" i="4"/>
  <c r="J237" i="4" s="1"/>
  <c r="G236" i="4"/>
  <c r="I235" i="4"/>
  <c r="L235" i="4" s="1"/>
  <c r="H235" i="4"/>
  <c r="K235" i="4" s="1"/>
  <c r="G235" i="4"/>
  <c r="J235" i="4" s="1"/>
  <c r="I234" i="4"/>
  <c r="H234" i="4"/>
  <c r="G234" i="4"/>
  <c r="I233" i="4"/>
  <c r="L233" i="4" s="1"/>
  <c r="H233" i="4"/>
  <c r="K233" i="4" s="1"/>
  <c r="G233" i="4"/>
  <c r="J233" i="4" s="1"/>
  <c r="I232" i="4"/>
  <c r="H232" i="4"/>
  <c r="K232" i="4" s="1"/>
  <c r="G232" i="4"/>
  <c r="J232" i="4" s="1"/>
  <c r="I231" i="4"/>
  <c r="H231" i="4"/>
  <c r="K231" i="4" s="1"/>
  <c r="G231" i="4"/>
  <c r="J231" i="4" s="1"/>
  <c r="I230" i="4"/>
  <c r="L230" i="4" s="1"/>
  <c r="H230" i="4"/>
  <c r="K230" i="4" s="1"/>
  <c r="G230" i="4"/>
  <c r="J230" i="4" s="1"/>
  <c r="I229" i="4"/>
  <c r="L229" i="4" s="1"/>
  <c r="H229" i="4"/>
  <c r="K229" i="4" s="1"/>
  <c r="G229" i="4"/>
  <c r="J229" i="4" s="1"/>
  <c r="I228" i="4"/>
  <c r="H228" i="4"/>
  <c r="G228" i="4"/>
  <c r="K241" i="4"/>
  <c r="J240" i="4"/>
  <c r="F240" i="4"/>
  <c r="I240" i="4" s="1"/>
  <c r="L240" i="4" s="1"/>
  <c r="E240" i="4"/>
  <c r="F236" i="4"/>
  <c r="I236" i="4" s="1"/>
  <c r="E236" i="4"/>
  <c r="C236" i="4"/>
  <c r="C234" i="4"/>
  <c r="L232" i="4"/>
  <c r="L231" i="4"/>
  <c r="C228" i="4"/>
  <c r="L228" i="4" s="1"/>
  <c r="G70" i="4"/>
  <c r="J70" i="4" s="1"/>
  <c r="I70" i="4"/>
  <c r="I213" i="4"/>
  <c r="L213" i="4" s="1"/>
  <c r="H213" i="4"/>
  <c r="K213" i="4" s="1"/>
  <c r="G213" i="4"/>
  <c r="J213" i="4" s="1"/>
  <c r="G212" i="4"/>
  <c r="J212" i="4" s="1"/>
  <c r="I211" i="4"/>
  <c r="L211" i="4" s="1"/>
  <c r="H211" i="4"/>
  <c r="K211" i="4" s="1"/>
  <c r="G211" i="4"/>
  <c r="J211" i="4" s="1"/>
  <c r="I210" i="4"/>
  <c r="L210" i="4" s="1"/>
  <c r="H210" i="4"/>
  <c r="K210" i="4" s="1"/>
  <c r="G210" i="4"/>
  <c r="J210" i="4" s="1"/>
  <c r="I209" i="4"/>
  <c r="L209" i="4" s="1"/>
  <c r="H209" i="4"/>
  <c r="G209" i="4"/>
  <c r="J209" i="4" s="1"/>
  <c r="G208" i="4"/>
  <c r="I207" i="4"/>
  <c r="L207" i="4" s="1"/>
  <c r="H207" i="4"/>
  <c r="K207" i="4" s="1"/>
  <c r="G207" i="4"/>
  <c r="I206" i="4"/>
  <c r="H206" i="4"/>
  <c r="G206" i="4"/>
  <c r="I205" i="4"/>
  <c r="L205" i="4" s="1"/>
  <c r="H205" i="4"/>
  <c r="K205" i="4" s="1"/>
  <c r="G205" i="4"/>
  <c r="I204" i="4"/>
  <c r="L204" i="4" s="1"/>
  <c r="H204" i="4"/>
  <c r="K204" i="4" s="1"/>
  <c r="G204" i="4"/>
  <c r="J204" i="4" s="1"/>
  <c r="I203" i="4"/>
  <c r="L203" i="4" s="1"/>
  <c r="H203" i="4"/>
  <c r="K203" i="4" s="1"/>
  <c r="G203" i="4"/>
  <c r="I202" i="4"/>
  <c r="L202" i="4" s="1"/>
  <c r="H202" i="4"/>
  <c r="K202" i="4" s="1"/>
  <c r="G202" i="4"/>
  <c r="J202" i="4" s="1"/>
  <c r="I201" i="4"/>
  <c r="L201" i="4" s="1"/>
  <c r="H201" i="4"/>
  <c r="K201" i="4" s="1"/>
  <c r="G201" i="4"/>
  <c r="J201" i="4" s="1"/>
  <c r="I200" i="4"/>
  <c r="H200" i="4"/>
  <c r="G200" i="4"/>
  <c r="F212" i="4"/>
  <c r="I212" i="4" s="1"/>
  <c r="L212" i="4" s="1"/>
  <c r="E212" i="4"/>
  <c r="H212" i="4" s="1"/>
  <c r="K212" i="4" s="1"/>
  <c r="K209" i="4"/>
  <c r="F208" i="4"/>
  <c r="I208" i="4" s="1"/>
  <c r="E208" i="4"/>
  <c r="H208" i="4" s="1"/>
  <c r="C208" i="4"/>
  <c r="J207" i="4"/>
  <c r="C206" i="4"/>
  <c r="J205" i="4"/>
  <c r="J203" i="4"/>
  <c r="C200" i="4"/>
  <c r="I185" i="4"/>
  <c r="L185" i="4" s="1"/>
  <c r="H185" i="4"/>
  <c r="G185" i="4"/>
  <c r="J185" i="4" s="1"/>
  <c r="G184" i="4"/>
  <c r="J184" i="4" s="1"/>
  <c r="I183" i="4"/>
  <c r="L183" i="4" s="1"/>
  <c r="H183" i="4"/>
  <c r="K183" i="4" s="1"/>
  <c r="G183" i="4"/>
  <c r="J183" i="4" s="1"/>
  <c r="I182" i="4"/>
  <c r="L182" i="4" s="1"/>
  <c r="H182" i="4"/>
  <c r="K182" i="4" s="1"/>
  <c r="G182" i="4"/>
  <c r="J182" i="4" s="1"/>
  <c r="I181" i="4"/>
  <c r="L181" i="4" s="1"/>
  <c r="H181" i="4"/>
  <c r="K181" i="4" s="1"/>
  <c r="G181" i="4"/>
  <c r="J181" i="4" s="1"/>
  <c r="G180" i="4"/>
  <c r="I179" i="4"/>
  <c r="L179" i="4" s="1"/>
  <c r="H179" i="4"/>
  <c r="K179" i="4" s="1"/>
  <c r="G179" i="4"/>
  <c r="J179" i="4" s="1"/>
  <c r="I178" i="4"/>
  <c r="H178" i="4"/>
  <c r="G178" i="4"/>
  <c r="I177" i="4"/>
  <c r="L177" i="4" s="1"/>
  <c r="H177" i="4"/>
  <c r="K177" i="4" s="1"/>
  <c r="G177" i="4"/>
  <c r="J177" i="4" s="1"/>
  <c r="I176" i="4"/>
  <c r="L176" i="4" s="1"/>
  <c r="H176" i="4"/>
  <c r="K176" i="4" s="1"/>
  <c r="G176" i="4"/>
  <c r="J176" i="4" s="1"/>
  <c r="I175" i="4"/>
  <c r="L175" i="4" s="1"/>
  <c r="H175" i="4"/>
  <c r="K175" i="4" s="1"/>
  <c r="G175" i="4"/>
  <c r="I174" i="4"/>
  <c r="L174" i="4" s="1"/>
  <c r="H174" i="4"/>
  <c r="G174" i="4"/>
  <c r="J174" i="4" s="1"/>
  <c r="I173" i="4"/>
  <c r="L173" i="4" s="1"/>
  <c r="H173" i="4"/>
  <c r="K173" i="4" s="1"/>
  <c r="G173" i="4"/>
  <c r="J173" i="4" s="1"/>
  <c r="I172" i="4"/>
  <c r="H172" i="4"/>
  <c r="G172" i="4"/>
  <c r="K185" i="4"/>
  <c r="F184" i="4"/>
  <c r="I184" i="4" s="1"/>
  <c r="E184" i="4"/>
  <c r="H184" i="4" s="1"/>
  <c r="F180" i="4"/>
  <c r="I180" i="4" s="1"/>
  <c r="E180" i="4"/>
  <c r="H180" i="4" s="1"/>
  <c r="C180" i="4"/>
  <c r="C178" i="4"/>
  <c r="J175" i="4"/>
  <c r="K174" i="4"/>
  <c r="C172" i="4"/>
  <c r="I157" i="4"/>
  <c r="L157" i="4" s="1"/>
  <c r="H157" i="4"/>
  <c r="K157" i="4" s="1"/>
  <c r="G157" i="4"/>
  <c r="J157" i="4" s="1"/>
  <c r="G156" i="4"/>
  <c r="J156" i="4" s="1"/>
  <c r="I155" i="4"/>
  <c r="L155" i="4" s="1"/>
  <c r="H155" i="4"/>
  <c r="K155" i="4" s="1"/>
  <c r="G155" i="4"/>
  <c r="J155" i="4" s="1"/>
  <c r="I154" i="4"/>
  <c r="L154" i="4" s="1"/>
  <c r="H154" i="4"/>
  <c r="K154" i="4" s="1"/>
  <c r="G154" i="4"/>
  <c r="J154" i="4" s="1"/>
  <c r="I153" i="4"/>
  <c r="L153" i="4" s="1"/>
  <c r="H153" i="4"/>
  <c r="K153" i="4" s="1"/>
  <c r="G153" i="4"/>
  <c r="J153" i="4" s="1"/>
  <c r="G152" i="4"/>
  <c r="I151" i="4"/>
  <c r="L151" i="4" s="1"/>
  <c r="H151" i="4"/>
  <c r="K151" i="4" s="1"/>
  <c r="G151" i="4"/>
  <c r="J151" i="4" s="1"/>
  <c r="I150" i="4"/>
  <c r="H150" i="4"/>
  <c r="G150" i="4"/>
  <c r="I149" i="4"/>
  <c r="L149" i="4" s="1"/>
  <c r="H149" i="4"/>
  <c r="G149" i="4"/>
  <c r="J149" i="4" s="1"/>
  <c r="I148" i="4"/>
  <c r="L148" i="4" s="1"/>
  <c r="H148" i="4"/>
  <c r="K148" i="4" s="1"/>
  <c r="G148" i="4"/>
  <c r="J148" i="4" s="1"/>
  <c r="I147" i="4"/>
  <c r="L147" i="4" s="1"/>
  <c r="H147" i="4"/>
  <c r="K147" i="4" s="1"/>
  <c r="G147" i="4"/>
  <c r="J147" i="4" s="1"/>
  <c r="I146" i="4"/>
  <c r="L146" i="4" s="1"/>
  <c r="H146" i="4"/>
  <c r="K146" i="4" s="1"/>
  <c r="G146" i="4"/>
  <c r="J146" i="4" s="1"/>
  <c r="I145" i="4"/>
  <c r="L145" i="4" s="1"/>
  <c r="H145" i="4"/>
  <c r="K145" i="4" s="1"/>
  <c r="G145" i="4"/>
  <c r="J145" i="4" s="1"/>
  <c r="I144" i="4"/>
  <c r="H144" i="4"/>
  <c r="G144" i="4"/>
  <c r="F156" i="4"/>
  <c r="I156" i="4" s="1"/>
  <c r="L156" i="4" s="1"/>
  <c r="E156" i="4"/>
  <c r="H156" i="4" s="1"/>
  <c r="K156" i="4" s="1"/>
  <c r="F152" i="4"/>
  <c r="I152" i="4" s="1"/>
  <c r="E152" i="4"/>
  <c r="H152" i="4" s="1"/>
  <c r="C152" i="4"/>
  <c r="C150" i="4"/>
  <c r="L150" i="4" s="1"/>
  <c r="K149" i="4"/>
  <c r="C144" i="4"/>
  <c r="I129" i="4"/>
  <c r="L129" i="4" s="1"/>
  <c r="H129" i="4"/>
  <c r="K129" i="4" s="1"/>
  <c r="G129" i="4"/>
  <c r="J129" i="4" s="1"/>
  <c r="G128" i="4"/>
  <c r="J128" i="4" s="1"/>
  <c r="I127" i="4"/>
  <c r="H127" i="4"/>
  <c r="K127" i="4" s="1"/>
  <c r="G127" i="4"/>
  <c r="J127" i="4" s="1"/>
  <c r="I126" i="4"/>
  <c r="L126" i="4" s="1"/>
  <c r="H126" i="4"/>
  <c r="K126" i="4" s="1"/>
  <c r="G126" i="4"/>
  <c r="J126" i="4" s="1"/>
  <c r="I125" i="4"/>
  <c r="L125" i="4" s="1"/>
  <c r="H125" i="4"/>
  <c r="K125" i="4" s="1"/>
  <c r="G125" i="4"/>
  <c r="J125" i="4" s="1"/>
  <c r="G124" i="4"/>
  <c r="I123" i="4"/>
  <c r="L123" i="4" s="1"/>
  <c r="H123" i="4"/>
  <c r="K123" i="4" s="1"/>
  <c r="G123" i="4"/>
  <c r="J123" i="4" s="1"/>
  <c r="I122" i="4"/>
  <c r="H122" i="4"/>
  <c r="G122" i="4"/>
  <c r="I121" i="4"/>
  <c r="L121" i="4" s="1"/>
  <c r="H121" i="4"/>
  <c r="G121" i="4"/>
  <c r="J121" i="4" s="1"/>
  <c r="I120" i="4"/>
  <c r="L120" i="4" s="1"/>
  <c r="H120" i="4"/>
  <c r="K120" i="4" s="1"/>
  <c r="G120" i="4"/>
  <c r="J120" i="4" s="1"/>
  <c r="I119" i="4"/>
  <c r="L119" i="4" s="1"/>
  <c r="H119" i="4"/>
  <c r="K119" i="4" s="1"/>
  <c r="G119" i="4"/>
  <c r="J119" i="4" s="1"/>
  <c r="I118" i="4"/>
  <c r="L118" i="4" s="1"/>
  <c r="H118" i="4"/>
  <c r="K118" i="4" s="1"/>
  <c r="G118" i="4"/>
  <c r="J118" i="4" s="1"/>
  <c r="I117" i="4"/>
  <c r="L117" i="4" s="1"/>
  <c r="H117" i="4"/>
  <c r="G117" i="4"/>
  <c r="J117" i="4" s="1"/>
  <c r="I116" i="4"/>
  <c r="H116" i="4"/>
  <c r="G116" i="4"/>
  <c r="F128" i="4"/>
  <c r="I128" i="4" s="1"/>
  <c r="L128" i="4" s="1"/>
  <c r="E128" i="4"/>
  <c r="H128" i="4" s="1"/>
  <c r="L127" i="4"/>
  <c r="F124" i="4"/>
  <c r="I124" i="4" s="1"/>
  <c r="E124" i="4"/>
  <c r="H124" i="4" s="1"/>
  <c r="C124" i="4"/>
  <c r="C122" i="4"/>
  <c r="K121" i="4"/>
  <c r="K117" i="4"/>
  <c r="C116" i="4"/>
  <c r="I101" i="4"/>
  <c r="L101" i="4" s="1"/>
  <c r="H101" i="4"/>
  <c r="K101" i="4" s="1"/>
  <c r="G101" i="4"/>
  <c r="G100" i="4"/>
  <c r="J100" i="4" s="1"/>
  <c r="I99" i="4"/>
  <c r="L99" i="4" s="1"/>
  <c r="H99" i="4"/>
  <c r="K99" i="4" s="1"/>
  <c r="G99" i="4"/>
  <c r="J99" i="4" s="1"/>
  <c r="I98" i="4"/>
  <c r="L98" i="4" s="1"/>
  <c r="H98" i="4"/>
  <c r="G98" i="4"/>
  <c r="J98" i="4" s="1"/>
  <c r="I97" i="4"/>
  <c r="L97" i="4" s="1"/>
  <c r="H97" i="4"/>
  <c r="K97" i="4" s="1"/>
  <c r="G97" i="4"/>
  <c r="J97" i="4" s="1"/>
  <c r="G96" i="4"/>
  <c r="I95" i="4"/>
  <c r="L95" i="4" s="1"/>
  <c r="H95" i="4"/>
  <c r="K95" i="4" s="1"/>
  <c r="G95" i="4"/>
  <c r="J95" i="4" s="1"/>
  <c r="I94" i="4"/>
  <c r="H94" i="4"/>
  <c r="G94" i="4"/>
  <c r="I93" i="4"/>
  <c r="L93" i="4" s="1"/>
  <c r="H93" i="4"/>
  <c r="K93" i="4" s="1"/>
  <c r="G93" i="4"/>
  <c r="J93" i="4" s="1"/>
  <c r="I92" i="4"/>
  <c r="L92" i="4" s="1"/>
  <c r="H92" i="4"/>
  <c r="K92" i="4" s="1"/>
  <c r="G92" i="4"/>
  <c r="J92" i="4" s="1"/>
  <c r="I91" i="4"/>
  <c r="L91" i="4" s="1"/>
  <c r="H91" i="4"/>
  <c r="K91" i="4" s="1"/>
  <c r="G91" i="4"/>
  <c r="J91" i="4" s="1"/>
  <c r="I90" i="4"/>
  <c r="L90" i="4" s="1"/>
  <c r="H90" i="4"/>
  <c r="K90" i="4" s="1"/>
  <c r="G90" i="4"/>
  <c r="J90" i="4" s="1"/>
  <c r="I89" i="4"/>
  <c r="H89" i="4"/>
  <c r="K89" i="4" s="1"/>
  <c r="G89" i="4"/>
  <c r="J89" i="4" s="1"/>
  <c r="I88" i="4"/>
  <c r="H88" i="4"/>
  <c r="K88" i="4" s="1"/>
  <c r="G88" i="4"/>
  <c r="J101" i="4"/>
  <c r="F100" i="4"/>
  <c r="I100" i="4" s="1"/>
  <c r="L100" i="4" s="1"/>
  <c r="E100" i="4"/>
  <c r="K98" i="4"/>
  <c r="F96" i="4"/>
  <c r="I96" i="4" s="1"/>
  <c r="E96" i="4"/>
  <c r="H96" i="4" s="1"/>
  <c r="C96" i="4"/>
  <c r="C94" i="4"/>
  <c r="L89" i="4"/>
  <c r="C88" i="4"/>
  <c r="H61" i="4"/>
  <c r="K61" i="4" s="1"/>
  <c r="I61" i="4"/>
  <c r="L61" i="4" s="1"/>
  <c r="H62" i="4"/>
  <c r="K62" i="4" s="1"/>
  <c r="I62" i="4"/>
  <c r="L62" i="4" s="1"/>
  <c r="H63" i="4"/>
  <c r="K63" i="4" s="1"/>
  <c r="I63" i="4"/>
  <c r="L63" i="4" s="1"/>
  <c r="H64" i="4"/>
  <c r="I64" i="4"/>
  <c r="L64" i="4" s="1"/>
  <c r="H65" i="4"/>
  <c r="K65" i="4" s="1"/>
  <c r="I65" i="4"/>
  <c r="L65" i="4" s="1"/>
  <c r="H66" i="4"/>
  <c r="I66" i="4"/>
  <c r="H67" i="4"/>
  <c r="K67" i="4" s="1"/>
  <c r="I67" i="4"/>
  <c r="H69" i="4"/>
  <c r="I69" i="4"/>
  <c r="L69" i="4" s="1"/>
  <c r="H70" i="4"/>
  <c r="K70" i="4" s="1"/>
  <c r="L70" i="4"/>
  <c r="H71" i="4"/>
  <c r="K71" i="4" s="1"/>
  <c r="I71" i="4"/>
  <c r="L71" i="4" s="1"/>
  <c r="H73" i="4"/>
  <c r="I73" i="4"/>
  <c r="L73" i="4" s="1"/>
  <c r="I60" i="4"/>
  <c r="H60" i="4"/>
  <c r="G61" i="4"/>
  <c r="J61" i="4" s="1"/>
  <c r="G62" i="4"/>
  <c r="J62" i="4" s="1"/>
  <c r="G63" i="4"/>
  <c r="J63" i="4" s="1"/>
  <c r="G64" i="4"/>
  <c r="J64" i="4" s="1"/>
  <c r="G65" i="4"/>
  <c r="J65" i="4" s="1"/>
  <c r="G66" i="4"/>
  <c r="G67" i="4"/>
  <c r="J67" i="4" s="1"/>
  <c r="G68" i="4"/>
  <c r="G69" i="4"/>
  <c r="J69" i="4" s="1"/>
  <c r="G71" i="4"/>
  <c r="J71" i="4" s="1"/>
  <c r="G72" i="4"/>
  <c r="J72" i="4" s="1"/>
  <c r="G73" i="4"/>
  <c r="J73" i="4" s="1"/>
  <c r="G60" i="4"/>
  <c r="K73" i="4"/>
  <c r="F72" i="4"/>
  <c r="I72" i="4" s="1"/>
  <c r="L72" i="4" s="1"/>
  <c r="E72" i="4"/>
  <c r="H72" i="4" s="1"/>
  <c r="K72" i="4" s="1"/>
  <c r="K69" i="4"/>
  <c r="F68" i="4"/>
  <c r="I68" i="4" s="1"/>
  <c r="E68" i="4"/>
  <c r="H68" i="4" s="1"/>
  <c r="C68" i="4"/>
  <c r="L67" i="4"/>
  <c r="C66" i="4"/>
  <c r="K64" i="4"/>
  <c r="C60" i="4"/>
  <c r="J178" i="4" l="1"/>
  <c r="J234" i="4"/>
  <c r="K66" i="4"/>
  <c r="J116" i="4"/>
  <c r="K206" i="4"/>
  <c r="L68" i="4"/>
  <c r="L96" i="4"/>
  <c r="L124" i="4"/>
  <c r="L152" i="4"/>
  <c r="L180" i="4"/>
  <c r="L236" i="4"/>
  <c r="L122" i="4"/>
  <c r="L208" i="4"/>
  <c r="K228" i="4"/>
  <c r="K200" i="4"/>
  <c r="J68" i="4"/>
  <c r="L66" i="4"/>
  <c r="K94" i="4"/>
  <c r="H100" i="4"/>
  <c r="K100" i="4" s="1"/>
  <c r="K116" i="4"/>
  <c r="K122" i="4"/>
  <c r="L144" i="4"/>
  <c r="J152" i="4"/>
  <c r="L172" i="4"/>
  <c r="L178" i="4"/>
  <c r="J180" i="4"/>
  <c r="L200" i="4"/>
  <c r="L206" i="4"/>
  <c r="J208" i="4"/>
  <c r="J228" i="4"/>
  <c r="L234" i="4"/>
  <c r="J236" i="4"/>
  <c r="H240" i="4"/>
  <c r="K240" i="4" s="1"/>
  <c r="L60" i="4"/>
  <c r="J88" i="4"/>
  <c r="L88" i="4"/>
  <c r="L94" i="4"/>
  <c r="J96" i="4"/>
  <c r="K124" i="4"/>
  <c r="L116" i="4"/>
  <c r="J122" i="4"/>
  <c r="J124" i="4"/>
  <c r="K150" i="4"/>
  <c r="K172" i="4"/>
  <c r="K178" i="4"/>
  <c r="K234" i="4"/>
  <c r="H236" i="4"/>
  <c r="K236" i="4" s="1"/>
  <c r="K128" i="4"/>
  <c r="K184" i="4"/>
  <c r="K208" i="4"/>
  <c r="J206" i="4"/>
  <c r="J200" i="4"/>
  <c r="K144" i="4"/>
  <c r="K152" i="4"/>
  <c r="K180" i="4"/>
  <c r="L184" i="4"/>
  <c r="J172" i="4"/>
  <c r="J150" i="4"/>
  <c r="J144" i="4"/>
  <c r="J94" i="4"/>
  <c r="K96" i="4"/>
  <c r="J60" i="4"/>
  <c r="K68" i="4"/>
  <c r="J66" i="4"/>
  <c r="K60" i="4"/>
  <c r="E17" i="13"/>
  <c r="G17" i="13" s="1"/>
  <c r="I17" i="13" s="1"/>
  <c r="D17" i="13"/>
  <c r="F17" i="13" s="1"/>
  <c r="H17" i="13" s="1"/>
  <c r="E16" i="13"/>
  <c r="G16" i="13" s="1"/>
  <c r="I16" i="13" s="1"/>
  <c r="D16" i="13"/>
  <c r="F16" i="13" s="1"/>
  <c r="H16" i="13" s="1"/>
  <c r="E15" i="13"/>
  <c r="G15" i="13" s="1"/>
  <c r="I15" i="13" s="1"/>
  <c r="J15" i="13" s="1"/>
  <c r="D15" i="13"/>
  <c r="F15" i="13" s="1"/>
  <c r="H15" i="13" s="1"/>
  <c r="E14" i="13"/>
  <c r="G14" i="13" s="1"/>
  <c r="I14" i="13" s="1"/>
  <c r="J14" i="13" s="1"/>
  <c r="D14" i="13"/>
  <c r="F14" i="13" s="1"/>
  <c r="H14" i="13" s="1"/>
  <c r="E13" i="13"/>
  <c r="G13" i="13" s="1"/>
  <c r="I13" i="13" s="1"/>
  <c r="D13" i="13"/>
  <c r="F13" i="13" s="1"/>
  <c r="H13" i="13" s="1"/>
  <c r="E12" i="13"/>
  <c r="G12" i="13" s="1"/>
  <c r="D12" i="13"/>
  <c r="F12" i="13" s="1"/>
  <c r="C12" i="13"/>
  <c r="G11" i="13"/>
  <c r="I11" i="13" s="1"/>
  <c r="F11" i="13"/>
  <c r="H11" i="13" s="1"/>
  <c r="G10" i="13"/>
  <c r="F10" i="13"/>
  <c r="C10" i="13"/>
  <c r="G9" i="13"/>
  <c r="I9" i="13" s="1"/>
  <c r="J9" i="13" s="1"/>
  <c r="F9" i="13"/>
  <c r="H9" i="13" s="1"/>
  <c r="G8" i="13"/>
  <c r="I8" i="13" s="1"/>
  <c r="F8" i="13"/>
  <c r="H8" i="13" s="1"/>
  <c r="G7" i="13"/>
  <c r="I7" i="13" s="1"/>
  <c r="J7" i="13" s="1"/>
  <c r="F7" i="13"/>
  <c r="H7" i="13" s="1"/>
  <c r="E6" i="13"/>
  <c r="G6" i="13" s="1"/>
  <c r="I6" i="13" s="1"/>
  <c r="J6" i="13" s="1"/>
  <c r="D6" i="13"/>
  <c r="F6" i="13" s="1"/>
  <c r="H6" i="13" s="1"/>
  <c r="E5" i="13"/>
  <c r="G5" i="13" s="1"/>
  <c r="I5" i="13" s="1"/>
  <c r="J5" i="13" s="1"/>
  <c r="D5" i="13"/>
  <c r="F5" i="13" s="1"/>
  <c r="H5" i="13" s="1"/>
  <c r="E4" i="13"/>
  <c r="G4" i="13" s="1"/>
  <c r="I4" i="13" s="1"/>
  <c r="D4" i="13"/>
  <c r="F4" i="13" s="1"/>
  <c r="H4" i="13" s="1"/>
  <c r="E3" i="13"/>
  <c r="G3" i="13" s="1"/>
  <c r="D3" i="13"/>
  <c r="F3" i="13" s="1"/>
  <c r="C3" i="13"/>
  <c r="G16" i="12"/>
  <c r="I16" i="12" s="1"/>
  <c r="J16" i="12" s="1"/>
  <c r="L16" i="12" s="1"/>
  <c r="F16" i="12"/>
  <c r="H16" i="12" s="1"/>
  <c r="E15" i="12"/>
  <c r="G15" i="12" s="1"/>
  <c r="I15" i="12" s="1"/>
  <c r="J15" i="12" s="1"/>
  <c r="L15" i="12" s="1"/>
  <c r="D15" i="12"/>
  <c r="F15" i="12" s="1"/>
  <c r="H15" i="12" s="1"/>
  <c r="G14" i="12"/>
  <c r="I14" i="12" s="1"/>
  <c r="J14" i="12" s="1"/>
  <c r="L14" i="12" s="1"/>
  <c r="F14" i="12"/>
  <c r="H14" i="12" s="1"/>
  <c r="G13" i="12"/>
  <c r="I13" i="12" s="1"/>
  <c r="J13" i="12" s="1"/>
  <c r="L13" i="12" s="1"/>
  <c r="F13" i="12"/>
  <c r="H13" i="12" s="1"/>
  <c r="G12" i="12"/>
  <c r="I12" i="12" s="1"/>
  <c r="J12" i="12" s="1"/>
  <c r="L12" i="12" s="1"/>
  <c r="F12" i="12"/>
  <c r="H12" i="12" s="1"/>
  <c r="E11" i="12"/>
  <c r="G11" i="12" s="1"/>
  <c r="D11" i="12"/>
  <c r="F11" i="12" s="1"/>
  <c r="C11" i="12"/>
  <c r="G10" i="12"/>
  <c r="I10" i="12" s="1"/>
  <c r="J10" i="12" s="1"/>
  <c r="L10" i="12" s="1"/>
  <c r="F10" i="12"/>
  <c r="H10" i="12" s="1"/>
  <c r="G9" i="12"/>
  <c r="F9" i="12"/>
  <c r="C9" i="12"/>
  <c r="G8" i="12"/>
  <c r="I8" i="12" s="1"/>
  <c r="J8" i="12" s="1"/>
  <c r="L8" i="12" s="1"/>
  <c r="F8" i="12"/>
  <c r="H8" i="12" s="1"/>
  <c r="G7" i="12"/>
  <c r="I7" i="12" s="1"/>
  <c r="J7" i="12" s="1"/>
  <c r="L7" i="12" s="1"/>
  <c r="F7" i="12"/>
  <c r="H7" i="12" s="1"/>
  <c r="G6" i="12"/>
  <c r="I6" i="12" s="1"/>
  <c r="J6" i="12" s="1"/>
  <c r="L6" i="12" s="1"/>
  <c r="F6" i="12"/>
  <c r="H6" i="12" s="1"/>
  <c r="G5" i="12"/>
  <c r="I5" i="12" s="1"/>
  <c r="J5" i="12" s="1"/>
  <c r="L5" i="12" s="1"/>
  <c r="F5" i="12"/>
  <c r="H5" i="12" s="1"/>
  <c r="G4" i="12"/>
  <c r="I4" i="12" s="1"/>
  <c r="J4" i="12" s="1"/>
  <c r="L4" i="12" s="1"/>
  <c r="F4" i="12"/>
  <c r="H4" i="12" s="1"/>
  <c r="G3" i="12"/>
  <c r="F3" i="12"/>
  <c r="C3" i="12"/>
  <c r="L6" i="13" l="1"/>
  <c r="J13" i="13"/>
  <c r="L13" i="13" s="1"/>
  <c r="J17" i="13"/>
  <c r="L17" i="13" s="1"/>
  <c r="J8" i="13"/>
  <c r="L8" i="13" s="1"/>
  <c r="J4" i="13"/>
  <c r="L4" i="13" s="1"/>
  <c r="J11" i="13"/>
  <c r="L11" i="13" s="1"/>
  <c r="J16" i="13"/>
  <c r="L16" i="13" s="1"/>
  <c r="L5" i="13"/>
  <c r="L9" i="13"/>
  <c r="L15" i="13"/>
  <c r="L7" i="13"/>
  <c r="L14" i="13"/>
  <c r="H10" i="13"/>
  <c r="H3" i="13"/>
  <c r="I3" i="13"/>
  <c r="J3" i="13" s="1"/>
  <c r="L3" i="13" s="1"/>
  <c r="H12" i="13"/>
  <c r="H3" i="12"/>
  <c r="I3" i="12"/>
  <c r="J3" i="12" s="1"/>
  <c r="L3" i="12" s="1"/>
  <c r="H9" i="12"/>
  <c r="I9" i="12"/>
  <c r="J9" i="12" s="1"/>
  <c r="L9" i="12" s="1"/>
  <c r="I11" i="12"/>
  <c r="J11" i="12" s="1"/>
  <c r="L11" i="12" s="1"/>
  <c r="H11" i="12"/>
  <c r="I10" i="13"/>
  <c r="I12" i="13"/>
  <c r="J10" i="13" l="1"/>
  <c r="L10" i="13" s="1"/>
  <c r="J12" i="13"/>
  <c r="L12" i="13" s="1"/>
  <c r="I45" i="4" l="1"/>
  <c r="H45" i="4"/>
  <c r="K45" i="4" s="1"/>
  <c r="I43" i="4"/>
  <c r="L43" i="4" s="1"/>
  <c r="H43" i="4"/>
  <c r="K43" i="4" s="1"/>
  <c r="I42" i="4"/>
  <c r="L42" i="4" s="1"/>
  <c r="H42" i="4"/>
  <c r="K42" i="4" s="1"/>
  <c r="I41" i="4"/>
  <c r="L41" i="4" s="1"/>
  <c r="H41" i="4"/>
  <c r="K41" i="4" s="1"/>
  <c r="I39" i="4"/>
  <c r="L39" i="4" s="1"/>
  <c r="H39" i="4"/>
  <c r="K39" i="4" s="1"/>
  <c r="I38" i="4"/>
  <c r="H38" i="4"/>
  <c r="I37" i="4"/>
  <c r="L37" i="4" s="1"/>
  <c r="H37" i="4"/>
  <c r="K37" i="4" s="1"/>
  <c r="I36" i="4"/>
  <c r="L36" i="4" s="1"/>
  <c r="H36" i="4"/>
  <c r="K36" i="4" s="1"/>
  <c r="I35" i="4"/>
  <c r="L35" i="4" s="1"/>
  <c r="H35" i="4"/>
  <c r="K35" i="4" s="1"/>
  <c r="I34" i="4"/>
  <c r="L34" i="4" s="1"/>
  <c r="H34" i="4"/>
  <c r="K34" i="4" s="1"/>
  <c r="I33" i="4"/>
  <c r="L33" i="4" s="1"/>
  <c r="H33" i="4"/>
  <c r="K33" i="4" s="1"/>
  <c r="I32" i="4"/>
  <c r="H32" i="4"/>
  <c r="G45" i="4"/>
  <c r="J45" i="4" s="1"/>
  <c r="G44" i="4"/>
  <c r="J44" i="4" s="1"/>
  <c r="G43" i="4"/>
  <c r="J43" i="4" s="1"/>
  <c r="G42" i="4"/>
  <c r="J42" i="4" s="1"/>
  <c r="G41" i="4"/>
  <c r="J41" i="4" s="1"/>
  <c r="G40" i="4"/>
  <c r="G39" i="4"/>
  <c r="J39" i="4" s="1"/>
  <c r="G38" i="4"/>
  <c r="G37" i="4"/>
  <c r="J37" i="4" s="1"/>
  <c r="G36" i="4"/>
  <c r="J36" i="4" s="1"/>
  <c r="G35" i="4"/>
  <c r="J35" i="4" s="1"/>
  <c r="G34" i="4"/>
  <c r="J34" i="4" s="1"/>
  <c r="G33" i="4"/>
  <c r="J33" i="4" s="1"/>
  <c r="G32" i="4"/>
  <c r="L45" i="4"/>
  <c r="F44" i="4"/>
  <c r="I44" i="4" s="1"/>
  <c r="E44" i="4"/>
  <c r="H44" i="4" s="1"/>
  <c r="K44" i="4" s="1"/>
  <c r="F40" i="4"/>
  <c r="I40" i="4" s="1"/>
  <c r="E40" i="4"/>
  <c r="H40" i="4" s="1"/>
  <c r="C40" i="4"/>
  <c r="C38" i="4"/>
  <c r="C32" i="4"/>
  <c r="H8" i="5"/>
  <c r="H9" i="5"/>
  <c r="H10" i="5"/>
  <c r="H11" i="5"/>
  <c r="H12" i="5"/>
  <c r="G5" i="4"/>
  <c r="J5" i="4" s="1"/>
  <c r="G6" i="4"/>
  <c r="J6" i="4" s="1"/>
  <c r="G7" i="4"/>
  <c r="J7" i="4" s="1"/>
  <c r="G8" i="4"/>
  <c r="J8" i="4" s="1"/>
  <c r="G9" i="4"/>
  <c r="J9" i="4" s="1"/>
  <c r="G10" i="4"/>
  <c r="G11" i="4"/>
  <c r="J11" i="4" s="1"/>
  <c r="G12" i="4"/>
  <c r="G13" i="4"/>
  <c r="J13" i="4" s="1"/>
  <c r="G14" i="4"/>
  <c r="J14" i="4" s="1"/>
  <c r="G15" i="4"/>
  <c r="J15" i="4" s="1"/>
  <c r="G16" i="4"/>
  <c r="J16" i="4" s="1"/>
  <c r="G17" i="4"/>
  <c r="J17" i="4" s="1"/>
  <c r="G4" i="4"/>
  <c r="G5" i="5"/>
  <c r="J5" i="5" s="1"/>
  <c r="G6" i="5"/>
  <c r="J6" i="5" s="1"/>
  <c r="G7" i="5"/>
  <c r="J7" i="5" s="1"/>
  <c r="G8" i="5"/>
  <c r="J8" i="5" s="1"/>
  <c r="G9" i="5"/>
  <c r="J9" i="5" s="1"/>
  <c r="G10" i="5"/>
  <c r="J10" i="5" s="1"/>
  <c r="G11" i="5"/>
  <c r="G12" i="5"/>
  <c r="J12" i="5" s="1"/>
  <c r="G13" i="5"/>
  <c r="G14" i="5"/>
  <c r="J14" i="5" s="1"/>
  <c r="G15" i="5"/>
  <c r="J15" i="5" s="1"/>
  <c r="G16" i="5"/>
  <c r="J16" i="5" s="1"/>
  <c r="G17" i="5"/>
  <c r="J17" i="5" s="1"/>
  <c r="G18" i="5"/>
  <c r="J18" i="5" s="1"/>
  <c r="G4" i="5"/>
  <c r="K38" i="4" l="1"/>
  <c r="K32" i="4"/>
  <c r="L40" i="4"/>
  <c r="J38" i="4"/>
  <c r="K40" i="4"/>
  <c r="L32" i="4"/>
  <c r="L38" i="4"/>
  <c r="J40" i="4"/>
  <c r="L44" i="4"/>
  <c r="J32" i="4"/>
  <c r="K12" i="5"/>
  <c r="I12" i="5"/>
  <c r="L12" i="5" s="1"/>
  <c r="K10" i="5"/>
  <c r="I10" i="5"/>
  <c r="L10" i="5" s="1"/>
  <c r="H7" i="4"/>
  <c r="K7" i="4" s="1"/>
  <c r="E7" i="5"/>
  <c r="F7" i="5"/>
  <c r="I7" i="5" s="1"/>
  <c r="L7" i="5" s="1"/>
  <c r="F5" i="5"/>
  <c r="I5" i="5" s="1"/>
  <c r="L5" i="5" s="1"/>
  <c r="E5" i="5"/>
  <c r="H11" i="4"/>
  <c r="K11" i="4" s="1"/>
  <c r="I11" i="4"/>
  <c r="L11" i="4" s="1"/>
  <c r="H8" i="4"/>
  <c r="K8" i="4" s="1"/>
  <c r="I9" i="4"/>
  <c r="L9" i="4" s="1"/>
  <c r="H9" i="4"/>
  <c r="K9" i="4" s="1"/>
  <c r="I7" i="4"/>
  <c r="L7" i="4" s="1"/>
  <c r="I5" i="4"/>
  <c r="L5" i="4" s="1"/>
  <c r="H5" i="4"/>
  <c r="K5" i="4" s="1"/>
  <c r="H4" i="4"/>
  <c r="H13" i="4"/>
  <c r="K13" i="4" s="1"/>
  <c r="I13" i="4"/>
  <c r="L13" i="4" s="1"/>
  <c r="F12" i="4"/>
  <c r="I12" i="4" s="1"/>
  <c r="E12" i="4"/>
  <c r="H12" i="4" s="1"/>
  <c r="C12" i="4"/>
  <c r="J12" i="4" s="1"/>
  <c r="C13" i="5"/>
  <c r="J13" i="5" s="1"/>
  <c r="F13" i="5"/>
  <c r="I13" i="5" s="1"/>
  <c r="E13" i="5"/>
  <c r="H13" i="5" s="1"/>
  <c r="H17" i="4"/>
  <c r="K17" i="4" s="1"/>
  <c r="I17" i="4"/>
  <c r="L17" i="4" s="1"/>
  <c r="F16" i="4"/>
  <c r="I16" i="4" s="1"/>
  <c r="L16" i="4" s="1"/>
  <c r="E16" i="4"/>
  <c r="H16" i="4" s="1"/>
  <c r="K16" i="4" s="1"/>
  <c r="F16" i="5"/>
  <c r="I16" i="5" s="1"/>
  <c r="L16" i="5" s="1"/>
  <c r="E16" i="5"/>
  <c r="F18" i="5"/>
  <c r="I18" i="5" s="1"/>
  <c r="L18" i="5" s="1"/>
  <c r="E18" i="5"/>
  <c r="F15" i="5"/>
  <c r="E15" i="5"/>
  <c r="F14" i="5"/>
  <c r="I14" i="5" s="1"/>
  <c r="L14" i="5" s="1"/>
  <c r="E14" i="5"/>
  <c r="I8" i="5"/>
  <c r="L8" i="5" s="1"/>
  <c r="K8" i="5"/>
  <c r="I9" i="5"/>
  <c r="L9" i="5" s="1"/>
  <c r="I11" i="5"/>
  <c r="I15" i="5"/>
  <c r="L15" i="5" s="1"/>
  <c r="K9" i="5"/>
  <c r="F6" i="5"/>
  <c r="I6" i="5" s="1"/>
  <c r="L6" i="5" s="1"/>
  <c r="E6" i="5"/>
  <c r="F4" i="5"/>
  <c r="I4" i="5" s="1"/>
  <c r="E4" i="5"/>
  <c r="H4" i="5" s="1"/>
  <c r="F17" i="5"/>
  <c r="I17" i="5" s="1"/>
  <c r="L17" i="5" s="1"/>
  <c r="E17" i="5"/>
  <c r="H17" i="5" s="1"/>
  <c r="C11" i="5"/>
  <c r="J11" i="5" s="1"/>
  <c r="C4" i="5"/>
  <c r="J4" i="5" s="1"/>
  <c r="C10" i="4"/>
  <c r="J10" i="4" s="1"/>
  <c r="C4" i="4"/>
  <c r="J4" i="4" s="1"/>
  <c r="I4" i="4"/>
  <c r="I6" i="4"/>
  <c r="L6" i="4" s="1"/>
  <c r="I8" i="4"/>
  <c r="L8" i="4" s="1"/>
  <c r="I10" i="4"/>
  <c r="I14" i="4"/>
  <c r="L14" i="4" s="1"/>
  <c r="I15" i="4"/>
  <c r="L15" i="4" s="1"/>
  <c r="H6" i="4"/>
  <c r="K6" i="4" s="1"/>
  <c r="H10" i="4"/>
  <c r="H14" i="4"/>
  <c r="K14" i="4" s="1"/>
  <c r="H15" i="4"/>
  <c r="K15" i="4" s="1"/>
  <c r="H7" i="5" l="1"/>
  <c r="K7" i="5" s="1"/>
  <c r="H6" i="5"/>
  <c r="K6" i="5" s="1"/>
  <c r="H14" i="5"/>
  <c r="K14" i="5" s="1"/>
  <c r="H18" i="5"/>
  <c r="K18" i="5" s="1"/>
  <c r="H5" i="5"/>
  <c r="K5" i="5" s="1"/>
  <c r="H15" i="5"/>
  <c r="K15" i="5" s="1"/>
  <c r="H16" i="5"/>
  <c r="K16" i="5" s="1"/>
  <c r="K17" i="5"/>
  <c r="K4" i="5"/>
  <c r="K13" i="5"/>
  <c r="L4" i="5"/>
  <c r="L13" i="5"/>
  <c r="K4" i="4"/>
  <c r="L4" i="4"/>
  <c r="L12" i="4"/>
  <c r="K10" i="4"/>
  <c r="L10" i="4"/>
  <c r="K11" i="5"/>
  <c r="L11" i="5"/>
  <c r="K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L13" authorId="0" shapeId="0" xr:uid="{00000000-0006-0000-0200-000001000000}">
      <text>
        <r>
          <rPr>
            <b/>
            <sz val="9"/>
            <color indexed="81"/>
            <rFont val="Tahoma"/>
            <charset val="1"/>
          </rPr>
          <t>Autor:</t>
        </r>
        <r>
          <rPr>
            <sz val="9"/>
            <color indexed="81"/>
            <rFont val="Tahoma"/>
            <charset val="1"/>
          </rPr>
          <t xml:space="preserve">
en el documento de Brasil redondea a 1 amp</t>
        </r>
      </text>
    </comment>
    <comment ref="L41" authorId="0" shapeId="0" xr:uid="{00000000-0006-0000-0200-000002000000}">
      <text>
        <r>
          <rPr>
            <b/>
            <sz val="9"/>
            <color indexed="81"/>
            <rFont val="Tahoma"/>
            <charset val="1"/>
          </rPr>
          <t>Autor:</t>
        </r>
        <r>
          <rPr>
            <sz val="9"/>
            <color indexed="81"/>
            <rFont val="Tahoma"/>
            <charset val="1"/>
          </rPr>
          <t xml:space="preserve">
en el documento de Brasil redondea a 1 amp</t>
        </r>
      </text>
    </comment>
    <comment ref="L69" authorId="0" shapeId="0" xr:uid="{00000000-0006-0000-0200-000003000000}">
      <text>
        <r>
          <rPr>
            <b/>
            <sz val="9"/>
            <color indexed="81"/>
            <rFont val="Tahoma"/>
            <charset val="1"/>
          </rPr>
          <t>Autor:</t>
        </r>
        <r>
          <rPr>
            <sz val="9"/>
            <color indexed="81"/>
            <rFont val="Tahoma"/>
            <charset val="1"/>
          </rPr>
          <t xml:space="preserve">
en el documento de Brasil redondea a 1 amp</t>
        </r>
      </text>
    </comment>
    <comment ref="L97" authorId="0" shapeId="0" xr:uid="{00000000-0006-0000-0200-000004000000}">
      <text>
        <r>
          <rPr>
            <b/>
            <sz val="9"/>
            <color indexed="81"/>
            <rFont val="Tahoma"/>
            <charset val="1"/>
          </rPr>
          <t>Autor:</t>
        </r>
        <r>
          <rPr>
            <sz val="9"/>
            <color indexed="81"/>
            <rFont val="Tahoma"/>
            <charset val="1"/>
          </rPr>
          <t xml:space="preserve">
en el documento de Brasil redondea a 1 amp</t>
        </r>
      </text>
    </comment>
    <comment ref="L125" authorId="0" shapeId="0" xr:uid="{00000000-0006-0000-0200-000005000000}">
      <text>
        <r>
          <rPr>
            <b/>
            <sz val="9"/>
            <color indexed="81"/>
            <rFont val="Tahoma"/>
            <charset val="1"/>
          </rPr>
          <t>Autor:</t>
        </r>
        <r>
          <rPr>
            <sz val="9"/>
            <color indexed="81"/>
            <rFont val="Tahoma"/>
            <charset val="1"/>
          </rPr>
          <t xml:space="preserve">
en el documento de Brasil redondea a 1 amp</t>
        </r>
      </text>
    </comment>
    <comment ref="L153" authorId="0" shapeId="0" xr:uid="{00000000-0006-0000-0200-000006000000}">
      <text>
        <r>
          <rPr>
            <b/>
            <sz val="9"/>
            <color indexed="81"/>
            <rFont val="Tahoma"/>
            <charset val="1"/>
          </rPr>
          <t>Autor:</t>
        </r>
        <r>
          <rPr>
            <sz val="9"/>
            <color indexed="81"/>
            <rFont val="Tahoma"/>
            <charset val="1"/>
          </rPr>
          <t xml:space="preserve">
en el documento de Brasil redondea a 1 amp</t>
        </r>
      </text>
    </comment>
    <comment ref="L181" authorId="0" shapeId="0" xr:uid="{00000000-0006-0000-0200-000007000000}">
      <text>
        <r>
          <rPr>
            <b/>
            <sz val="9"/>
            <color indexed="81"/>
            <rFont val="Tahoma"/>
            <charset val="1"/>
          </rPr>
          <t>Autor:</t>
        </r>
        <r>
          <rPr>
            <sz val="9"/>
            <color indexed="81"/>
            <rFont val="Tahoma"/>
            <charset val="1"/>
          </rPr>
          <t xml:space="preserve">
en el documento de Brasil redondea a 1 amp</t>
        </r>
      </text>
    </comment>
    <comment ref="L209" authorId="0" shapeId="0" xr:uid="{00000000-0006-0000-0200-000008000000}">
      <text>
        <r>
          <rPr>
            <b/>
            <sz val="9"/>
            <color indexed="81"/>
            <rFont val="Tahoma"/>
            <charset val="1"/>
          </rPr>
          <t>Autor:</t>
        </r>
        <r>
          <rPr>
            <sz val="9"/>
            <color indexed="81"/>
            <rFont val="Tahoma"/>
            <charset val="1"/>
          </rPr>
          <t xml:space="preserve">
en el documento de Brasil redondea a 1 amp</t>
        </r>
      </text>
    </comment>
    <comment ref="L237" authorId="0" shapeId="0" xr:uid="{00000000-0006-0000-0200-000009000000}">
      <text>
        <r>
          <rPr>
            <b/>
            <sz val="9"/>
            <color indexed="81"/>
            <rFont val="Tahoma"/>
            <charset val="1"/>
          </rPr>
          <t>Autor:</t>
        </r>
        <r>
          <rPr>
            <sz val="9"/>
            <color indexed="81"/>
            <rFont val="Tahoma"/>
            <charset val="1"/>
          </rPr>
          <t xml:space="preserve">
en el documento de Brasil redondea a 1 amp</t>
        </r>
      </text>
    </comment>
    <comment ref="L265" authorId="0" shapeId="0" xr:uid="{00000000-0006-0000-0200-00000A000000}">
      <text>
        <r>
          <rPr>
            <b/>
            <sz val="9"/>
            <color indexed="81"/>
            <rFont val="Tahoma"/>
            <charset val="1"/>
          </rPr>
          <t>Autor:</t>
        </r>
        <r>
          <rPr>
            <sz val="9"/>
            <color indexed="81"/>
            <rFont val="Tahoma"/>
            <charset val="1"/>
          </rPr>
          <t xml:space="preserve">
en el documento de Brasil redondea a 1 amp</t>
        </r>
      </text>
    </comment>
  </commentList>
</comments>
</file>

<file path=xl/sharedStrings.xml><?xml version="1.0" encoding="utf-8"?>
<sst xmlns="http://schemas.openxmlformats.org/spreadsheetml/2006/main" count="1679" uniqueCount="124">
  <si>
    <t>Fármaco</t>
  </si>
  <si>
    <t>Fentanilo</t>
  </si>
  <si>
    <t>Atracurio</t>
  </si>
  <si>
    <t>Midazolam</t>
  </si>
  <si>
    <t>Adrenalina</t>
  </si>
  <si>
    <t>Noradrenalina</t>
  </si>
  <si>
    <t>Peso paciente (kg):</t>
  </si>
  <si>
    <t>Presentación</t>
  </si>
  <si>
    <t>Presentación (mg/ampolla)</t>
  </si>
  <si>
    <t>Medicamento</t>
  </si>
  <si>
    <t>Fentanilo 100 mcg</t>
  </si>
  <si>
    <t>Midazolam 15 mg</t>
  </si>
  <si>
    <t>Atracurio 50 mg</t>
  </si>
  <si>
    <t>Remifentanilo 2 mg</t>
  </si>
  <si>
    <t>Rocuronio 50 mg</t>
  </si>
  <si>
    <t>Propofol 1% x 20 ml</t>
  </si>
  <si>
    <t>Comentarios</t>
  </si>
  <si>
    <t>Analgésico opioide - primera opción</t>
  </si>
  <si>
    <t>Analgésico opioide - alternativa</t>
  </si>
  <si>
    <t>Sedante - primera opción</t>
  </si>
  <si>
    <t>Sedante - alternativa</t>
  </si>
  <si>
    <t>Bloqueante neuromuscular - primera opción</t>
  </si>
  <si>
    <t>Bloqueante neuromuscular - alternativa</t>
  </si>
  <si>
    <t xml:space="preserve">Remifentanilo </t>
  </si>
  <si>
    <t xml:space="preserve">Propofol </t>
  </si>
  <si>
    <t xml:space="preserve">Rocuronio </t>
  </si>
  <si>
    <t>Referencia:</t>
  </si>
  <si>
    <t>ORIENTAÇÃO PARA ESTIMATIVA DE CONSUMO DIÁRIO DE MEDICAMENTOS DO KIT INTUBAÇÃO, POR LEITO, CONFORME DOSES TERAPÊUTICAS PRECONIZADAS</t>
  </si>
  <si>
    <t>Noradrenalina 4 mg</t>
  </si>
  <si>
    <t>Mínimo número de ampollas necesario por día para paciente</t>
  </si>
  <si>
    <t>Máximo número de ampollas necesario por día para paciente</t>
  </si>
  <si>
    <t>Morfina</t>
  </si>
  <si>
    <t>Morfina 1% x 1 ml</t>
  </si>
  <si>
    <t>Analgésico opioide - alternativa / como INFUSIÓN</t>
  </si>
  <si>
    <t>Vasoactivo - primera opción</t>
  </si>
  <si>
    <t>Adrenalina 1 mg</t>
  </si>
  <si>
    <t>Vasoactivo - alternativa</t>
  </si>
  <si>
    <t>Cisatracurio</t>
  </si>
  <si>
    <t>Cisatracurio 10 mg</t>
  </si>
  <si>
    <t>Succinilcolina</t>
  </si>
  <si>
    <t>Succinilcolina 250 mg</t>
  </si>
  <si>
    <t>Dexmedetomidina</t>
  </si>
  <si>
    <t>Dexmedetomidina 200 mcg</t>
  </si>
  <si>
    <t>Etomidato</t>
  </si>
  <si>
    <t>Etomidato 20 mg</t>
  </si>
  <si>
    <t>Identificación del paciente:</t>
  </si>
  <si>
    <t>Nombre y Apellido del paciente:</t>
  </si>
  <si>
    <t>kg</t>
  </si>
  <si>
    <t>Número de cama:</t>
  </si>
  <si>
    <t>Fentanilo 500 mcg</t>
  </si>
  <si>
    <t>Remifentanilo 5 mg</t>
  </si>
  <si>
    <t>Midazolam 50 mg</t>
  </si>
  <si>
    <t>Propofol 1% x 50 ml</t>
  </si>
  <si>
    <t>Bloqueante neuromuscular - alternativa solo en  inducción</t>
  </si>
  <si>
    <t>Mínimo número de ampollas necesario por cama/día</t>
  </si>
  <si>
    <t>Máximo número de ampollas necesario por cama/día</t>
  </si>
  <si>
    <t>Dosis indicada mg/kg</t>
  </si>
  <si>
    <t>Dosis indicada al paciente (mg)</t>
  </si>
  <si>
    <t>x</t>
  </si>
  <si>
    <t>Los restantes campos se completarán automáticamente</t>
  </si>
  <si>
    <t>Datos identificatorios del paciente</t>
  </si>
  <si>
    <t>Peso del paciente (en kg)</t>
  </si>
  <si>
    <t>Fecha:</t>
  </si>
  <si>
    <t>Servicio:</t>
  </si>
  <si>
    <t>Fecha de la indicación, Servicio/Sector, Médico prescriptor</t>
  </si>
  <si>
    <t>Médico prescriptor:</t>
  </si>
  <si>
    <t>Dosis indicada mg/kg/h</t>
  </si>
  <si>
    <r>
      <t xml:space="preserve">Dosis indicada en </t>
    </r>
    <r>
      <rPr>
        <b/>
        <sz val="11"/>
        <color rgb="FFFF0000"/>
        <rFont val="Calibri"/>
        <family val="2"/>
        <scheme val="minor"/>
      </rPr>
      <t>mg/kg</t>
    </r>
    <r>
      <rPr>
        <sz val="11"/>
        <color theme="1"/>
        <rFont val="Calibri"/>
        <family val="2"/>
        <scheme val="minor"/>
      </rPr>
      <t xml:space="preserve"> en </t>
    </r>
    <r>
      <rPr>
        <b/>
        <sz val="11"/>
        <color rgb="FFFF0000"/>
        <rFont val="Calibri"/>
        <family val="2"/>
        <scheme val="minor"/>
      </rPr>
      <t>INDUCCIÓN</t>
    </r>
  </si>
  <si>
    <r>
      <t xml:space="preserve">DOSIS REQUERIDAS EN </t>
    </r>
    <r>
      <rPr>
        <b/>
        <sz val="14"/>
        <color rgb="FFFF0000"/>
        <rFont val="Calibri"/>
        <family val="2"/>
        <scheme val="minor"/>
      </rPr>
      <t>INDUCCIÓN</t>
    </r>
    <r>
      <rPr>
        <b/>
        <sz val="14"/>
        <color theme="1"/>
        <rFont val="Calibri"/>
        <family val="2"/>
        <scheme val="minor"/>
      </rPr>
      <t xml:space="preserve"> DE INTUBACIÓN</t>
    </r>
  </si>
  <si>
    <t>Si no usa un fármaco o presentación, no ingrese nada en el campo de Dosis indicada o ingrese un cero</t>
  </si>
  <si>
    <t>Cantidad de ampollas necesarias para el paciente</t>
  </si>
  <si>
    <t>Instrucciones: Completar campos marcados en verde en los que figura un "0":</t>
  </si>
  <si>
    <r>
      <t xml:space="preserve">Dosis indicada en </t>
    </r>
    <r>
      <rPr>
        <b/>
        <sz val="11"/>
        <color theme="8" tint="-0.499984740745262"/>
        <rFont val="Calibri"/>
        <family val="2"/>
        <scheme val="minor"/>
      </rPr>
      <t>mg/kg/h</t>
    </r>
    <r>
      <rPr>
        <sz val="11"/>
        <color theme="1"/>
        <rFont val="Calibri"/>
        <family val="2"/>
        <scheme val="minor"/>
      </rPr>
      <t xml:space="preserve"> en </t>
    </r>
    <r>
      <rPr>
        <b/>
        <sz val="11"/>
        <color theme="8" tint="-0.499984740745262"/>
        <rFont val="Calibri"/>
        <family val="2"/>
        <scheme val="minor"/>
      </rPr>
      <t>MANTENIMIENTO</t>
    </r>
  </si>
  <si>
    <t>Instrucciones: Completar campos marcados en verde en los que figura un "0" o "x":</t>
  </si>
  <si>
    <r>
      <t xml:space="preserve">Nota: si ingresa una Dosis indicada mayor a la Dosis máxima pautada, los campos de Dosis indicada, Dosis Diaria y Número de ampollas para el paciente, mostrarán un formato de </t>
    </r>
    <r>
      <rPr>
        <b/>
        <sz val="11"/>
        <color rgb="FFC00000"/>
        <rFont val="Calibri"/>
        <family val="2"/>
        <scheme val="minor"/>
      </rPr>
      <t>fondo rojo claro y letra rojo oscuro</t>
    </r>
  </si>
  <si>
    <r>
      <t xml:space="preserve">Nota: si ingresa una Dosis indicada mayor a la Dosis máxima pautada, los campos de Dosis indicada mg/kg, Dosis indicada mg y Número de ampollas para el paciente, mostrarán un formato de </t>
    </r>
    <r>
      <rPr>
        <b/>
        <sz val="11"/>
        <color rgb="FFC00000"/>
        <rFont val="Calibri"/>
        <family val="2"/>
        <scheme val="minor"/>
      </rPr>
      <t>fondo rojo claro y letra rojo oscuro</t>
    </r>
  </si>
  <si>
    <t>Dosis Diaria indicada al paciente (mg)</t>
  </si>
  <si>
    <t>Dosis mínima  recomendada (mg/kg)</t>
  </si>
  <si>
    <t>Dosis máxima recomendanda (mg/kg)</t>
  </si>
  <si>
    <t xml:space="preserve">Dosis mínima (mg) por paciente según peso (kg) </t>
  </si>
  <si>
    <t xml:space="preserve">Dosis máxima (mg) por paciente según peso (kg) </t>
  </si>
  <si>
    <t>Dosis mínima recomendada (mg/kg/h)</t>
  </si>
  <si>
    <t>Dosis máxima recomendada (mg/kg/h)</t>
  </si>
  <si>
    <t xml:space="preserve">Dosis Diaria mínima (mg) por paciente según peso (kg) </t>
  </si>
  <si>
    <t xml:space="preserve">Dosis Diaria máxima (mg) por paciente según peso (kg) </t>
  </si>
  <si>
    <t>Dosis mínima recomendada mg/kg</t>
  </si>
  <si>
    <t>Dosis máxima recomendada mg/kg</t>
  </si>
  <si>
    <t xml:space="preserve">Dosis máxima (mg) a usar en paciente según peso (kg) </t>
  </si>
  <si>
    <t xml:space="preserve">Dosis Diaria máxima (mg) a usar en paciente según peso (kg) </t>
  </si>
  <si>
    <r>
      <t>DOSIS REQUERIDAS EN</t>
    </r>
    <r>
      <rPr>
        <b/>
        <sz val="11"/>
        <color rgb="FFFF0000"/>
        <rFont val="Calibri"/>
        <family val="2"/>
        <scheme val="minor"/>
      </rPr>
      <t xml:space="preserve"> INDUCCIÓN</t>
    </r>
    <r>
      <rPr>
        <b/>
        <sz val="11"/>
        <color theme="1"/>
        <rFont val="Calibri"/>
        <family val="2"/>
        <scheme val="minor"/>
      </rPr>
      <t xml:space="preserve"> DE INTUBACIÓN - Simulación para un paciente y extrapolación al total de camas de UCI </t>
    </r>
  </si>
  <si>
    <t>Número de camas de UCI ocupadas :</t>
  </si>
  <si>
    <t xml:space="preserve">Agregar para cada fármaco el stock disponible en su Servicio de Farmacia </t>
  </si>
  <si>
    <t xml:space="preserve">Completar el campo de camas ocupadas en UCI </t>
  </si>
  <si>
    <t xml:space="preserve">Cantidad de días de stock según stock disponible </t>
  </si>
  <si>
    <t xml:space="preserve">Completar campo del peso del paciente (en kg) para realizar estimación </t>
  </si>
  <si>
    <t>Stock disponible (ampollas)</t>
  </si>
  <si>
    <t>Dosis mínima recomendada mg/kg/h</t>
  </si>
  <si>
    <t>Dosis máxima recomendada mg/kg/h</t>
  </si>
  <si>
    <t>Estimación de cantidad máx de ampollas por camas ocupadas por día</t>
  </si>
  <si>
    <t xml:space="preserve">Dosis mínima (mg) a usar en paciente según peso </t>
  </si>
  <si>
    <t xml:space="preserve">Dosis Diaria mínima (mg) a usar en paciente según peso </t>
  </si>
  <si>
    <r>
      <t xml:space="preserve">DOSIS REQUERIDAS EN </t>
    </r>
    <r>
      <rPr>
        <b/>
        <sz val="14"/>
        <color theme="8" tint="-0.499984740745262"/>
        <rFont val="Calibri"/>
        <family val="2"/>
        <scheme val="minor"/>
      </rPr>
      <t>MANTENIMIENTO</t>
    </r>
    <r>
      <rPr>
        <b/>
        <sz val="14"/>
        <color theme="1"/>
        <rFont val="Calibri"/>
        <family val="2"/>
        <scheme val="minor"/>
      </rPr>
      <t xml:space="preserve"> DE INTUBACIÓN - MODALIDAD DE INFUSIÓN</t>
    </r>
  </si>
  <si>
    <r>
      <t xml:space="preserve">DOSIS REQUERIDAS EN </t>
    </r>
    <r>
      <rPr>
        <b/>
        <sz val="11"/>
        <color theme="8" tint="-0.499984740745262"/>
        <rFont val="Calibri"/>
        <family val="2"/>
        <scheme val="minor"/>
      </rPr>
      <t>MANTENIMIENTO</t>
    </r>
    <r>
      <rPr>
        <b/>
        <sz val="11"/>
        <color theme="1"/>
        <rFont val="Calibri"/>
        <family val="2"/>
        <scheme val="minor"/>
      </rPr>
      <t xml:space="preserve"> DE INTUBACIÓN - MODALIDAD DE INFUSIÓN -Simulación para un paciente y extrapolación al total de camas de UCI </t>
    </r>
  </si>
  <si>
    <t>El presente archivo consta de las siguientes 4 hojas:</t>
  </si>
  <si>
    <r>
      <rPr>
        <b/>
        <sz val="11"/>
        <color rgb="FFFF0000"/>
        <rFont val="Calibri"/>
        <family val="2"/>
        <scheme val="minor"/>
      </rPr>
      <t>Inducción - validación paciente:</t>
    </r>
    <r>
      <rPr>
        <b/>
        <sz val="11"/>
        <color rgb="FFC00000"/>
        <rFont val="Calibri"/>
        <family val="2"/>
        <scheme val="minor"/>
      </rPr>
      <t xml:space="preserve"> dado un peso y dosis en mg/kg de cada paciente, </t>
    </r>
    <r>
      <rPr>
        <b/>
        <sz val="11"/>
        <color theme="1"/>
        <rFont val="Calibri"/>
        <family val="2"/>
        <scheme val="minor"/>
      </rPr>
      <t>permite el cálculo de la cantidad de ampollas necesarias para realizar la INDUCCIÓN de la intubación, así como la cantidad mínima y máxima de ampollas que serán necesarias según el peso del paciente. En caso de ingresar una dosis en mg/kg mayor a la recomendada, las celdas vinculadas a la dosis indicada mg/kg, dosis indicada en mg y cantidad de ampollas necesarias se colorean con un fondo rojo claro y letra rojo oscuro.</t>
    </r>
  </si>
  <si>
    <r>
      <rPr>
        <b/>
        <sz val="11"/>
        <color rgb="FF002060"/>
        <rFont val="Calibri"/>
        <family val="2"/>
        <scheme val="minor"/>
      </rPr>
      <t>Mantenimiento - validación paciente:</t>
    </r>
    <r>
      <rPr>
        <b/>
        <sz val="11"/>
        <color rgb="FFC00000"/>
        <rFont val="Calibri"/>
        <family val="2"/>
        <scheme val="minor"/>
      </rPr>
      <t xml:space="preserve"> dado un peso y dosis en mg/kg/h de cada paciente, </t>
    </r>
    <r>
      <rPr>
        <b/>
        <sz val="11"/>
        <color theme="1"/>
        <rFont val="Calibri"/>
        <family val="2"/>
        <scheme val="minor"/>
      </rPr>
      <t>permite el cálculo de la cantidad de ampollas necesarias para realizar el MANTENIMIENTO de la intubación, así como la cantidad mínima y máxima de ampollas que serán necesarias según el peso del paciente. En caso de ingresar una dosis en mg/kg/h mayor a la recomendada, las celdas vinculadas a la dosis indicada mg/kg/h, dosis indicada en mg y cantidad de ampollas necesarias se colorean con un fondo rojo claro y letra rojo oscuro.</t>
    </r>
  </si>
  <si>
    <t>Instrucciones: Completar campos en los que figura una "x":</t>
  </si>
  <si>
    <t>Peso promedio pacientes (kg):</t>
  </si>
  <si>
    <t>Peso promedio paciente (kg):</t>
  </si>
  <si>
    <r>
      <rPr>
        <b/>
        <sz val="11"/>
        <color theme="1"/>
        <rFont val="Calibri"/>
        <family val="2"/>
        <scheme val="minor"/>
      </rPr>
      <t>Hojas de Estimación stock:</t>
    </r>
    <r>
      <rPr>
        <sz val="11"/>
        <color theme="1"/>
        <rFont val="Calibri"/>
        <family val="2"/>
        <scheme val="minor"/>
      </rPr>
      <t xml:space="preserve"> completar con números campos de Cantidad de camas ocupadas y peso promedio de pacientes en kg (campos en los que figura una "x")</t>
    </r>
  </si>
  <si>
    <r>
      <rPr>
        <b/>
        <sz val="11"/>
        <color theme="1"/>
        <rFont val="Calibri"/>
        <family val="2"/>
        <scheme val="minor"/>
      </rPr>
      <t>Hojas de Validación paciente:</t>
    </r>
    <r>
      <rPr>
        <sz val="11"/>
        <color theme="1"/>
        <rFont val="Calibri"/>
        <family val="2"/>
        <scheme val="minor"/>
      </rPr>
      <t xml:space="preserve"> para cada paciente, completar campos referentes a datos del paciente, peso del paciente en kg (campos en los que figura una "x") y campos de dosis indicada (en mg/kg para inducción y mg/kg/h para mantenimiento) (campos en los que figura un "0")</t>
    </r>
  </si>
  <si>
    <t>ORIENTAÇÃO PARA ESTIMATIVA DE CONSUMO DIÁRIO DE MEDICAMENTOS DO KIT INTUBAÇÃO, POR LEITO, CONFORME DOSES TERAPÊUTICAS PRECONIZADAS. SBRAFH. Marzo 2021.</t>
  </si>
  <si>
    <t>El objetivo de este excel es servir como una herramienta de apoyo al personal de la salud en la estimación de la cantidad de ampollas necesarias de medicación utilizada en procedimientos de sedación, analgesia y bloqueo neuromuscular de los pacientes internados en las unidades de cuidados intensivos (UCI) que cursan con infección severa de SARS-COV2.</t>
  </si>
  <si>
    <r>
      <rPr>
        <b/>
        <sz val="11"/>
        <color rgb="FF002060"/>
        <rFont val="Calibri"/>
        <family val="2"/>
        <scheme val="minor"/>
      </rPr>
      <t>Estimación stock - mantenimiento:</t>
    </r>
    <r>
      <rPr>
        <b/>
        <sz val="11"/>
        <color theme="1"/>
        <rFont val="Calibri"/>
        <family val="2"/>
        <scheme val="minor"/>
      </rPr>
      <t xml:space="preserve"> permite el cálculo de la cantidad mínima y máxima de ampollas para el total de los pacientes de los diferentes medicamentos necesarios en los procedimientos en cuestión en el MANTENIMIENTO de la intubación. </t>
    </r>
  </si>
  <si>
    <r>
      <rPr>
        <b/>
        <sz val="11"/>
        <color rgb="FFFF0000"/>
        <rFont val="Calibri"/>
        <family val="2"/>
        <scheme val="minor"/>
      </rPr>
      <t>Estimación stock - inducción:</t>
    </r>
    <r>
      <rPr>
        <b/>
        <sz val="11"/>
        <color rgb="FFC00000"/>
        <rFont val="Calibri"/>
        <family val="2"/>
        <scheme val="minor"/>
      </rPr>
      <t xml:space="preserve"> </t>
    </r>
    <r>
      <rPr>
        <b/>
        <sz val="11"/>
        <color theme="1"/>
        <rFont val="Calibri"/>
        <family val="2"/>
        <scheme val="minor"/>
      </rPr>
      <t xml:space="preserve">permite el cálculo de la cantidad mínima y máxima de ampollas para el total de los pacientes de los diferentes medicamentos necesarios en los procedimientos en cuestión en la INDUCCIÓN de intubación. </t>
    </r>
  </si>
  <si>
    <t xml:space="preserve">OBJETIVO </t>
  </si>
  <si>
    <t>DESCRIPCIÓN</t>
  </si>
  <si>
    <t>INSTRUCCIONES</t>
  </si>
  <si>
    <t>REFERENCIAS</t>
  </si>
  <si>
    <t>AUTORES</t>
  </si>
  <si>
    <t xml:space="preserve">REVISORES </t>
  </si>
  <si>
    <t xml:space="preserve">INSTRUCCIONES de USO del CALCULADOR </t>
  </si>
  <si>
    <t xml:space="preserve">Q.F Lucía Castellano, Q.F Karina Sanchez, Q.F Larisa Villarino, Q.F Leticia Caligaris. </t>
  </si>
  <si>
    <t>Q.F Natalia Mederos, Q.F Susana Pertuso, Q.F Mariela Méndez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</si>
</sst>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00"/>
    <numFmt numFmtId="167" formatCode="0.00000"/>
  </numFmts>
  <fonts count="23"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9"/>
      <color indexed="81"/>
      <name val="Tahoma"/>
      <charset val="1"/>
    </font>
    <font>
      <b/>
      <sz val="9"/>
      <color indexed="81"/>
      <name val="Tahoma"/>
      <charset val="1"/>
    </font>
    <font>
      <b/>
      <sz val="14"/>
      <color theme="1"/>
      <name val="Calibri"/>
      <family val="2"/>
      <scheme val="minor"/>
    </font>
    <font>
      <sz val="14"/>
      <color theme="1"/>
      <name val="Calibri"/>
      <family val="2"/>
      <scheme val="minor"/>
    </font>
    <font>
      <b/>
      <sz val="11"/>
      <color rgb="FFFF0000"/>
      <name val="Calibri"/>
      <family val="2"/>
      <scheme val="minor"/>
    </font>
    <font>
      <b/>
      <sz val="14"/>
      <color rgb="FFFF0000"/>
      <name val="Calibri"/>
      <family val="2"/>
      <scheme val="minor"/>
    </font>
    <font>
      <b/>
      <sz val="12"/>
      <color rgb="FFC00000"/>
      <name val="Calibri"/>
      <family val="2"/>
      <scheme val="minor"/>
    </font>
    <font>
      <sz val="11"/>
      <color rgb="FFC00000"/>
      <name val="Calibri"/>
      <family val="2"/>
      <scheme val="minor"/>
    </font>
    <font>
      <sz val="10"/>
      <color theme="1"/>
      <name val="Calibri"/>
      <family val="2"/>
      <scheme val="minor"/>
    </font>
    <font>
      <b/>
      <sz val="11"/>
      <color theme="8" tint="-0.499984740745262"/>
      <name val="Calibri"/>
      <family val="2"/>
      <scheme val="minor"/>
    </font>
    <font>
      <b/>
      <sz val="11"/>
      <color rgb="FFC00000"/>
      <name val="Calibri"/>
      <family val="2"/>
      <scheme val="minor"/>
    </font>
    <font>
      <sz val="12"/>
      <color rgb="FFC00000"/>
      <name val="Calibri"/>
      <family val="2"/>
      <scheme val="minor"/>
    </font>
    <font>
      <b/>
      <sz val="11"/>
      <color rgb="FF0070C0"/>
      <name val="Calibri"/>
      <family val="2"/>
      <scheme val="minor"/>
    </font>
    <font>
      <sz val="11"/>
      <color rgb="FF0070C0"/>
      <name val="Calibri"/>
      <family val="2"/>
      <scheme val="minor"/>
    </font>
    <font>
      <b/>
      <sz val="12"/>
      <color rgb="FF0070C0"/>
      <name val="Calibri"/>
      <family val="2"/>
      <scheme val="minor"/>
    </font>
    <font>
      <b/>
      <sz val="14"/>
      <color theme="8" tint="-0.499984740745262"/>
      <name val="Calibri"/>
      <family val="2"/>
      <scheme val="minor"/>
    </font>
    <font>
      <b/>
      <sz val="11"/>
      <color rgb="FF002060"/>
      <name val="Calibri"/>
      <family val="2"/>
      <scheme val="minor"/>
    </font>
    <font>
      <sz val="9"/>
      <color theme="1"/>
      <name val="Calibri"/>
      <family val="2"/>
      <scheme val="minor"/>
    </font>
    <font>
      <b/>
      <sz val="1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99FF99"/>
        <bgColor indexed="64"/>
      </patternFill>
    </fill>
    <fill>
      <patternFill patternType="solid">
        <fgColor theme="0"/>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3499862666707357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76">
    <xf numFmtId="0" fontId="0" fillId="0" borderId="0" xfId="0"/>
    <xf numFmtId="0" fontId="0" fillId="2" borderId="1" xfId="0" applyFill="1" applyBorder="1"/>
    <xf numFmtId="0" fontId="0" fillId="3" borderId="1" xfId="0" applyFill="1" applyBorder="1"/>
    <xf numFmtId="0" fontId="0" fillId="4" borderId="1" xfId="0" applyFill="1" applyBorder="1"/>
    <xf numFmtId="0" fontId="1" fillId="0" borderId="0" xfId="0" applyFont="1"/>
    <xf numFmtId="0" fontId="0" fillId="6" borderId="1" xfId="0" applyFill="1" applyBorder="1"/>
    <xf numFmtId="165" fontId="0" fillId="4" borderId="1" xfId="0" applyNumberFormat="1" applyFill="1" applyBorder="1" applyAlignment="1">
      <alignment horizontal="center"/>
    </xf>
    <xf numFmtId="1" fontId="0" fillId="4" borderId="1" xfId="0" applyNumberFormat="1" applyFill="1" applyBorder="1" applyAlignment="1">
      <alignment horizontal="center"/>
    </xf>
    <xf numFmtId="165" fontId="0" fillId="2" borderId="1" xfId="0" applyNumberFormat="1" applyFill="1" applyBorder="1" applyAlignment="1">
      <alignment horizontal="center"/>
    </xf>
    <xf numFmtId="1" fontId="0" fillId="2" borderId="1" xfId="0" applyNumberFormat="1" applyFill="1" applyBorder="1" applyAlignment="1">
      <alignment horizontal="center"/>
    </xf>
    <xf numFmtId="1" fontId="0" fillId="3" borderId="1" xfId="0" applyNumberFormat="1" applyFill="1" applyBorder="1" applyAlignment="1">
      <alignment horizontal="center"/>
    </xf>
    <xf numFmtId="1" fontId="0" fillId="6" borderId="1" xfId="0" applyNumberFormat="1" applyFill="1" applyBorder="1" applyAlignment="1">
      <alignment horizontal="center"/>
    </xf>
    <xf numFmtId="0" fontId="0" fillId="4" borderId="1" xfId="0" applyFill="1" applyBorder="1"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1" fontId="1" fillId="4" borderId="1" xfId="0" applyNumberFormat="1" applyFont="1" applyFill="1" applyBorder="1" applyAlignment="1">
      <alignment horizontal="center"/>
    </xf>
    <xf numFmtId="1" fontId="1" fillId="2" borderId="1" xfId="0" applyNumberFormat="1" applyFont="1" applyFill="1" applyBorder="1" applyAlignment="1">
      <alignment horizontal="center"/>
    </xf>
    <xf numFmtId="1" fontId="1" fillId="3" borderId="1" xfId="0" applyNumberFormat="1" applyFont="1" applyFill="1" applyBorder="1" applyAlignment="1">
      <alignment horizontal="center"/>
    </xf>
    <xf numFmtId="1" fontId="1" fillId="6" borderId="1" xfId="0" applyNumberFormat="1" applyFont="1" applyFill="1" applyBorder="1" applyAlignment="1">
      <alignment horizontal="center"/>
    </xf>
    <xf numFmtId="0" fontId="1" fillId="7" borderId="0" xfId="0" applyFont="1" applyFill="1"/>
    <xf numFmtId="0" fontId="0" fillId="7" borderId="0" xfId="0" applyFill="1"/>
    <xf numFmtId="0" fontId="2" fillId="0" borderId="0" xfId="0"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alignment horizontal="left"/>
    </xf>
    <xf numFmtId="0" fontId="7" fillId="7" borderId="6" xfId="0" applyFont="1" applyFill="1" applyBorder="1" applyAlignment="1">
      <alignment horizontal="left"/>
    </xf>
    <xf numFmtId="165" fontId="3" fillId="7" borderId="1" xfId="0" applyNumberFormat="1" applyFont="1" applyFill="1" applyBorder="1" applyAlignment="1">
      <alignment horizontal="center"/>
    </xf>
    <xf numFmtId="0" fontId="6" fillId="7" borderId="0" xfId="0" applyFont="1" applyFill="1" applyAlignment="1">
      <alignment horizontal="center"/>
    </xf>
    <xf numFmtId="0" fontId="6" fillId="7" borderId="17" xfId="0" applyFont="1" applyFill="1" applyBorder="1" applyAlignment="1"/>
    <xf numFmtId="0" fontId="3" fillId="4" borderId="1" xfId="0" applyFont="1" applyFill="1" applyBorder="1"/>
    <xf numFmtId="0" fontId="3" fillId="2" borderId="1" xfId="0" applyFont="1" applyFill="1" applyBorder="1"/>
    <xf numFmtId="0" fontId="3" fillId="3" borderId="1" xfId="0" applyFont="1" applyFill="1" applyBorder="1"/>
    <xf numFmtId="0" fontId="3" fillId="6" borderId="1" xfId="0" applyFont="1" applyFill="1" applyBorder="1"/>
    <xf numFmtId="164" fontId="11" fillId="2" borderId="1" xfId="0" applyNumberFormat="1" applyFont="1" applyFill="1" applyBorder="1" applyAlignment="1">
      <alignment horizontal="center"/>
    </xf>
    <xf numFmtId="164" fontId="11" fillId="3" borderId="1" xfId="0" applyNumberFormat="1" applyFont="1" applyFill="1" applyBorder="1" applyAlignment="1">
      <alignment horizontal="center"/>
    </xf>
    <xf numFmtId="165" fontId="11" fillId="4" borderId="1" xfId="0" applyNumberFormat="1" applyFont="1" applyFill="1" applyBorder="1" applyAlignment="1">
      <alignment horizontal="center"/>
    </xf>
    <xf numFmtId="2" fontId="11" fillId="4" borderId="1" xfId="0" applyNumberFormat="1" applyFont="1" applyFill="1" applyBorder="1" applyAlignment="1">
      <alignment horizontal="center"/>
    </xf>
    <xf numFmtId="165" fontId="11" fillId="2" borderId="1" xfId="0" applyNumberFormat="1" applyFont="1" applyFill="1" applyBorder="1" applyAlignment="1">
      <alignment horizontal="center"/>
    </xf>
    <xf numFmtId="165" fontId="11" fillId="3" borderId="1" xfId="0" applyNumberFormat="1" applyFont="1" applyFill="1" applyBorder="1" applyAlignment="1">
      <alignment horizontal="center"/>
    </xf>
    <xf numFmtId="165" fontId="11" fillId="6" borderId="1" xfId="0" applyNumberFormat="1" applyFont="1" applyFill="1" applyBorder="1" applyAlignment="1">
      <alignment horizontal="center"/>
    </xf>
    <xf numFmtId="1" fontId="11" fillId="4" borderId="1" xfId="0" applyNumberFormat="1" applyFont="1" applyFill="1" applyBorder="1" applyAlignment="1">
      <alignment horizontal="center"/>
    </xf>
    <xf numFmtId="0" fontId="11" fillId="4" borderId="1" xfId="0" applyFont="1" applyFill="1" applyBorder="1" applyAlignment="1">
      <alignment horizontal="center"/>
    </xf>
    <xf numFmtId="1" fontId="11" fillId="2" borderId="1" xfId="0" applyNumberFormat="1" applyFont="1" applyFill="1" applyBorder="1" applyAlignment="1">
      <alignment horizontal="center"/>
    </xf>
    <xf numFmtId="1" fontId="11" fillId="3" borderId="1" xfId="0" applyNumberFormat="1" applyFont="1" applyFill="1" applyBorder="1" applyAlignment="1">
      <alignment horizontal="center"/>
    </xf>
    <xf numFmtId="1" fontId="11" fillId="6" borderId="1" xfId="0" applyNumberFormat="1" applyFont="1" applyFill="1" applyBorder="1" applyAlignment="1">
      <alignment horizontal="center"/>
    </xf>
    <xf numFmtId="2" fontId="3" fillId="7" borderId="1" xfId="0" applyNumberFormat="1" applyFont="1" applyFill="1" applyBorder="1" applyAlignment="1">
      <alignment horizontal="center"/>
    </xf>
    <xf numFmtId="166" fontId="3" fillId="7" borderId="1" xfId="0" applyNumberFormat="1" applyFont="1" applyFill="1" applyBorder="1" applyAlignment="1">
      <alignment horizontal="center"/>
    </xf>
    <xf numFmtId="164" fontId="3" fillId="7" borderId="1" xfId="0" applyNumberFormat="1" applyFont="1" applyFill="1" applyBorder="1" applyAlignment="1">
      <alignment horizontal="center"/>
    </xf>
    <xf numFmtId="165" fontId="1" fillId="4" borderId="1" xfId="0" applyNumberFormat="1" applyFont="1" applyFill="1" applyBorder="1" applyAlignment="1">
      <alignment horizontal="center"/>
    </xf>
    <xf numFmtId="2" fontId="1" fillId="4" borderId="1" xfId="0" applyNumberFormat="1" applyFont="1" applyFill="1" applyBorder="1" applyAlignment="1">
      <alignment horizontal="center"/>
    </xf>
    <xf numFmtId="165" fontId="1" fillId="2" borderId="1" xfId="0" applyNumberFormat="1" applyFont="1" applyFill="1" applyBorder="1" applyAlignment="1">
      <alignment horizontal="center"/>
    </xf>
    <xf numFmtId="165" fontId="1" fillId="3" borderId="1" xfId="0" applyNumberFormat="1" applyFont="1" applyFill="1" applyBorder="1" applyAlignment="1">
      <alignment horizontal="center"/>
    </xf>
    <xf numFmtId="0" fontId="12" fillId="0" borderId="0" xfId="0" applyFont="1"/>
    <xf numFmtId="0" fontId="3" fillId="0" borderId="0" xfId="0" applyFont="1" applyFill="1" applyBorder="1"/>
    <xf numFmtId="166" fontId="1" fillId="4" borderId="1" xfId="0" applyNumberFormat="1" applyFont="1" applyFill="1" applyBorder="1" applyAlignment="1">
      <alignment horizontal="center"/>
    </xf>
    <xf numFmtId="166" fontId="1" fillId="2" borderId="1" xfId="0" applyNumberFormat="1" applyFont="1" applyFill="1" applyBorder="1" applyAlignment="1">
      <alignment horizontal="center"/>
    </xf>
    <xf numFmtId="166" fontId="1" fillId="3" borderId="1" xfId="0" applyNumberFormat="1" applyFont="1" applyFill="1" applyBorder="1" applyAlignment="1">
      <alignment horizontal="center"/>
    </xf>
    <xf numFmtId="2" fontId="1" fillId="2" borderId="1" xfId="0" applyNumberFormat="1" applyFont="1" applyFill="1" applyBorder="1" applyAlignment="1">
      <alignment horizontal="center"/>
    </xf>
    <xf numFmtId="166" fontId="11" fillId="4" borderId="1" xfId="0" applyNumberFormat="1" applyFont="1" applyFill="1" applyBorder="1" applyAlignment="1">
      <alignment horizontal="center"/>
    </xf>
    <xf numFmtId="166" fontId="11" fillId="2" borderId="1" xfId="0" applyNumberFormat="1" applyFont="1" applyFill="1" applyBorder="1" applyAlignment="1">
      <alignment horizontal="center"/>
    </xf>
    <xf numFmtId="166" fontId="11" fillId="3" borderId="1" xfId="0" applyNumberFormat="1" applyFont="1" applyFill="1" applyBorder="1" applyAlignment="1">
      <alignment horizontal="center"/>
    </xf>
    <xf numFmtId="2" fontId="11" fillId="2" borderId="1" xfId="0" applyNumberFormat="1" applyFont="1" applyFill="1" applyBorder="1" applyAlignment="1">
      <alignment horizontal="center"/>
    </xf>
    <xf numFmtId="2" fontId="11" fillId="3" borderId="1" xfId="0" applyNumberFormat="1" applyFont="1" applyFill="1" applyBorder="1" applyAlignment="1">
      <alignment horizontal="center"/>
    </xf>
    <xf numFmtId="166" fontId="1" fillId="6" borderId="1" xfId="0" applyNumberFormat="1" applyFont="1" applyFill="1" applyBorder="1" applyAlignment="1">
      <alignment horizontal="center"/>
    </xf>
    <xf numFmtId="2" fontId="1" fillId="6" borderId="1" xfId="0" applyNumberFormat="1" applyFont="1" applyFill="1" applyBorder="1" applyAlignment="1">
      <alignment horizontal="center"/>
    </xf>
    <xf numFmtId="2" fontId="11" fillId="6" borderId="1" xfId="0" applyNumberFormat="1" applyFont="1" applyFill="1" applyBorder="1" applyAlignment="1">
      <alignment horizontal="center"/>
    </xf>
    <xf numFmtId="0" fontId="0" fillId="0" borderId="18" xfId="0" applyBorder="1"/>
    <xf numFmtId="0" fontId="0" fillId="0" borderId="0" xfId="0" applyAlignment="1">
      <alignment horizontal="center"/>
    </xf>
    <xf numFmtId="0" fontId="7" fillId="7" borderId="6" xfId="0" applyFont="1" applyFill="1" applyBorder="1" applyAlignment="1">
      <alignment horizontal="center"/>
    </xf>
    <xf numFmtId="0" fontId="0" fillId="0" borderId="18" xfId="0" applyBorder="1" applyAlignment="1">
      <alignment horizontal="center"/>
    </xf>
    <xf numFmtId="2" fontId="1" fillId="5" borderId="1" xfId="0" applyNumberFormat="1" applyFont="1" applyFill="1" applyBorder="1" applyAlignment="1">
      <alignment horizontal="center" vertical="center" wrapText="1"/>
    </xf>
    <xf numFmtId="2" fontId="0" fillId="0" borderId="0" xfId="0" applyNumberFormat="1" applyAlignment="1">
      <alignment horizontal="center" vertical="center" wrapText="1"/>
    </xf>
    <xf numFmtId="0" fontId="1" fillId="5" borderId="1" xfId="0" applyFont="1" applyFill="1" applyBorder="1" applyAlignment="1">
      <alignment horizontal="center" vertical="center" wrapText="1"/>
    </xf>
    <xf numFmtId="0" fontId="0" fillId="0" borderId="0" xfId="0" applyAlignment="1">
      <alignment horizontal="center" vertical="center" wrapText="1"/>
    </xf>
    <xf numFmtId="0" fontId="6" fillId="7"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0" borderId="0" xfId="0" applyFont="1" applyAlignment="1">
      <alignment horizontal="center" vertical="center" wrapText="1"/>
    </xf>
    <xf numFmtId="2" fontId="14" fillId="7" borderId="1" xfId="0" applyNumberFormat="1" applyFont="1" applyFill="1" applyBorder="1" applyAlignment="1">
      <alignment horizontal="center" vertical="center" wrapText="1"/>
    </xf>
    <xf numFmtId="0" fontId="11" fillId="7" borderId="1" xfId="0" applyFont="1" applyFill="1" applyBorder="1" applyAlignment="1">
      <alignment horizontal="center"/>
    </xf>
    <xf numFmtId="165" fontId="11" fillId="7" borderId="1" xfId="0" applyNumberFormat="1" applyFont="1" applyFill="1" applyBorder="1" applyAlignment="1">
      <alignment horizontal="center"/>
    </xf>
    <xf numFmtId="2" fontId="16" fillId="5" borderId="1" xfId="0" applyNumberFormat="1" applyFont="1" applyFill="1" applyBorder="1" applyAlignment="1">
      <alignment horizontal="center" vertical="center" wrapText="1"/>
    </xf>
    <xf numFmtId="164" fontId="16" fillId="4" borderId="1" xfId="0" applyNumberFormat="1" applyFont="1" applyFill="1" applyBorder="1" applyAlignment="1">
      <alignment horizontal="center"/>
    </xf>
    <xf numFmtId="164" fontId="16" fillId="2" borderId="1" xfId="0" applyNumberFormat="1" applyFont="1" applyFill="1" applyBorder="1" applyAlignment="1">
      <alignment horizontal="center"/>
    </xf>
    <xf numFmtId="164" fontId="16" fillId="3" borderId="1" xfId="0" applyNumberFormat="1" applyFont="1" applyFill="1" applyBorder="1" applyAlignment="1">
      <alignment horizontal="center"/>
    </xf>
    <xf numFmtId="167" fontId="16" fillId="3" borderId="1" xfId="0" applyNumberFormat="1" applyFont="1" applyFill="1" applyBorder="1" applyAlignment="1">
      <alignment horizontal="center"/>
    </xf>
    <xf numFmtId="2" fontId="17" fillId="4" borderId="1" xfId="0" applyNumberFormat="1" applyFont="1" applyFill="1" applyBorder="1" applyAlignment="1">
      <alignment horizontal="center"/>
    </xf>
    <xf numFmtId="2" fontId="17" fillId="2" borderId="1" xfId="0" applyNumberFormat="1" applyFont="1" applyFill="1" applyBorder="1" applyAlignment="1">
      <alignment horizontal="center"/>
    </xf>
    <xf numFmtId="2" fontId="17" fillId="3" borderId="1" xfId="0" applyNumberFormat="1" applyFont="1" applyFill="1" applyBorder="1" applyAlignment="1">
      <alignment horizontal="center"/>
    </xf>
    <xf numFmtId="166" fontId="17" fillId="3" borderId="1" xfId="0" applyNumberFormat="1" applyFont="1" applyFill="1" applyBorder="1" applyAlignment="1">
      <alignment horizontal="center"/>
    </xf>
    <xf numFmtId="0" fontId="17" fillId="4" borderId="1" xfId="0" applyFont="1" applyFill="1" applyBorder="1" applyAlignment="1">
      <alignment horizontal="center"/>
    </xf>
    <xf numFmtId="0" fontId="17" fillId="2" borderId="1" xfId="0" applyFont="1" applyFill="1" applyBorder="1" applyAlignment="1">
      <alignment horizontal="center"/>
    </xf>
    <xf numFmtId="0" fontId="17" fillId="3" borderId="1" xfId="0" applyFont="1" applyFill="1" applyBorder="1" applyAlignment="1">
      <alignment horizontal="center"/>
    </xf>
    <xf numFmtId="1" fontId="17" fillId="3" borderId="1" xfId="0" applyNumberFormat="1" applyFont="1" applyFill="1" applyBorder="1" applyAlignment="1">
      <alignment horizontal="center"/>
    </xf>
    <xf numFmtId="2" fontId="14" fillId="5" borderId="1" xfId="0" applyNumberFormat="1" applyFont="1" applyFill="1" applyBorder="1" applyAlignment="1">
      <alignment horizontal="center" vertical="center" wrapText="1"/>
    </xf>
    <xf numFmtId="164" fontId="14" fillId="4" borderId="1" xfId="0" applyNumberFormat="1" applyFont="1" applyFill="1" applyBorder="1" applyAlignment="1">
      <alignment horizontal="center"/>
    </xf>
    <xf numFmtId="164" fontId="14" fillId="2" borderId="1" xfId="0" applyNumberFormat="1" applyFont="1" applyFill="1" applyBorder="1" applyAlignment="1">
      <alignment horizontal="center"/>
    </xf>
    <xf numFmtId="164" fontId="14" fillId="3" borderId="1" xfId="0" applyNumberFormat="1" applyFont="1" applyFill="1" applyBorder="1" applyAlignment="1">
      <alignment horizontal="center"/>
    </xf>
    <xf numFmtId="167" fontId="14" fillId="3" borderId="1" xfId="0" applyNumberFormat="1" applyFont="1" applyFill="1" applyBorder="1" applyAlignment="1">
      <alignment horizontal="center"/>
    </xf>
    <xf numFmtId="0" fontId="11" fillId="2" borderId="1" xfId="0" applyFont="1" applyFill="1" applyBorder="1" applyAlignment="1">
      <alignment horizontal="center"/>
    </xf>
    <xf numFmtId="0" fontId="11" fillId="3" borderId="1" xfId="0" applyFont="1" applyFill="1" applyBorder="1" applyAlignment="1">
      <alignment horizontal="center"/>
    </xf>
    <xf numFmtId="0" fontId="14" fillId="5" borderId="1" xfId="0" applyFont="1" applyFill="1" applyBorder="1" applyAlignment="1">
      <alignment horizontal="center" vertical="center" wrapText="1"/>
    </xf>
    <xf numFmtId="164" fontId="14" fillId="6" borderId="1" xfId="0" applyNumberFormat="1" applyFont="1" applyFill="1" applyBorder="1" applyAlignment="1">
      <alignment horizontal="center"/>
    </xf>
    <xf numFmtId="0" fontId="16" fillId="5" borderId="1" xfId="0" applyFont="1" applyFill="1" applyBorder="1" applyAlignment="1">
      <alignment horizontal="center" vertical="center" wrapText="1"/>
    </xf>
    <xf numFmtId="164" fontId="16" fillId="6" borderId="1" xfId="0" applyNumberFormat="1" applyFont="1" applyFill="1" applyBorder="1" applyAlignment="1">
      <alignment horizontal="center"/>
    </xf>
    <xf numFmtId="165" fontId="17" fillId="4" borderId="1" xfId="0" applyNumberFormat="1" applyFont="1" applyFill="1" applyBorder="1" applyAlignment="1">
      <alignment horizontal="center"/>
    </xf>
    <xf numFmtId="165" fontId="17" fillId="2" borderId="1" xfId="0" applyNumberFormat="1" applyFont="1" applyFill="1" applyBorder="1" applyAlignment="1">
      <alignment horizontal="center"/>
    </xf>
    <xf numFmtId="165" fontId="17" fillId="3" borderId="1" xfId="0" applyNumberFormat="1" applyFont="1" applyFill="1" applyBorder="1" applyAlignment="1">
      <alignment horizontal="center"/>
    </xf>
    <xf numFmtId="165" fontId="17" fillId="6" borderId="1" xfId="0" applyNumberFormat="1" applyFont="1" applyFill="1" applyBorder="1" applyAlignment="1">
      <alignment horizontal="center"/>
    </xf>
    <xf numFmtId="1" fontId="17" fillId="4" borderId="1" xfId="0" applyNumberFormat="1" applyFont="1" applyFill="1" applyBorder="1" applyAlignment="1">
      <alignment horizontal="center"/>
    </xf>
    <xf numFmtId="1" fontId="17" fillId="2" borderId="1" xfId="0" applyNumberFormat="1" applyFont="1" applyFill="1" applyBorder="1" applyAlignment="1">
      <alignment horizontal="center"/>
    </xf>
    <xf numFmtId="1" fontId="17" fillId="6" borderId="1" xfId="0" applyNumberFormat="1" applyFont="1" applyFill="1" applyBorder="1" applyAlignment="1">
      <alignment horizontal="center"/>
    </xf>
    <xf numFmtId="166" fontId="2" fillId="7" borderId="1" xfId="0" applyNumberFormat="1" applyFont="1" applyFill="1" applyBorder="1" applyAlignment="1">
      <alignment horizontal="center"/>
    </xf>
    <xf numFmtId="164" fontId="2" fillId="7" borderId="1" xfId="0" applyNumberFormat="1" applyFont="1" applyFill="1" applyBorder="1" applyAlignment="1">
      <alignment horizontal="center"/>
    </xf>
    <xf numFmtId="165" fontId="2" fillId="7" borderId="1" xfId="0" applyNumberFormat="1" applyFont="1" applyFill="1" applyBorder="1" applyAlignment="1">
      <alignment horizontal="center"/>
    </xf>
    <xf numFmtId="2" fontId="2" fillId="7" borderId="1" xfId="0" applyNumberFormat="1" applyFont="1" applyFill="1" applyBorder="1" applyAlignment="1">
      <alignment horizontal="center"/>
    </xf>
    <xf numFmtId="167" fontId="2" fillId="7" borderId="1" xfId="0" applyNumberFormat="1" applyFont="1" applyFill="1" applyBorder="1" applyAlignment="1">
      <alignment horizontal="center"/>
    </xf>
    <xf numFmtId="0" fontId="12" fillId="0" borderId="18" xfId="0" applyFont="1" applyBorder="1"/>
    <xf numFmtId="0" fontId="6" fillId="7" borderId="6" xfId="0" applyFont="1" applyFill="1" applyBorder="1" applyAlignment="1">
      <alignment horizontal="center"/>
    </xf>
    <xf numFmtId="0" fontId="1" fillId="0" borderId="0" xfId="0" applyFont="1" applyAlignment="1">
      <alignment horizontal="center"/>
    </xf>
    <xf numFmtId="0" fontId="18" fillId="5" borderId="1" xfId="0" applyFont="1" applyFill="1" applyBorder="1" applyAlignment="1">
      <alignment horizontal="center" vertical="center" wrapText="1"/>
    </xf>
    <xf numFmtId="166" fontId="17" fillId="4" borderId="1" xfId="0" applyNumberFormat="1" applyFont="1" applyFill="1" applyBorder="1" applyAlignment="1">
      <alignment horizontal="center"/>
    </xf>
    <xf numFmtId="164" fontId="17" fillId="4" borderId="1" xfId="0" applyNumberFormat="1" applyFont="1" applyFill="1" applyBorder="1" applyAlignment="1">
      <alignment horizontal="center"/>
    </xf>
    <xf numFmtId="164" fontId="17" fillId="2" borderId="1" xfId="0" applyNumberFormat="1" applyFont="1" applyFill="1" applyBorder="1" applyAlignment="1">
      <alignment horizontal="center"/>
    </xf>
    <xf numFmtId="167" fontId="17" fillId="3" borderId="1" xfId="0" applyNumberFormat="1" applyFont="1" applyFill="1" applyBorder="1" applyAlignment="1">
      <alignment horizontal="center"/>
    </xf>
    <xf numFmtId="0" fontId="2" fillId="5" borderId="23"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10" fillId="5" borderId="23" xfId="0" applyFont="1" applyFill="1" applyBorder="1" applyAlignment="1">
      <alignment horizontal="center" vertical="center" wrapText="1"/>
    </xf>
    <xf numFmtId="164" fontId="17" fillId="6" borderId="1" xfId="0" applyNumberFormat="1" applyFont="1" applyFill="1" applyBorder="1" applyAlignment="1">
      <alignment horizontal="center"/>
    </xf>
    <xf numFmtId="166" fontId="17" fillId="6" borderId="1" xfId="0" applyNumberFormat="1" applyFont="1" applyFill="1" applyBorder="1" applyAlignment="1">
      <alignment horizontal="center"/>
    </xf>
    <xf numFmtId="166" fontId="17" fillId="2" borderId="1" xfId="0" applyNumberFormat="1" applyFont="1" applyFill="1" applyBorder="1" applyAlignment="1">
      <alignment horizontal="center"/>
    </xf>
    <xf numFmtId="2" fontId="17" fillId="6" borderId="1" xfId="0" applyNumberFormat="1" applyFont="1" applyFill="1" applyBorder="1" applyAlignment="1">
      <alignment horizontal="center"/>
    </xf>
    <xf numFmtId="0" fontId="6" fillId="7" borderId="6" xfId="0" applyFont="1" applyFill="1" applyBorder="1" applyAlignment="1">
      <alignment horizontal="left"/>
    </xf>
    <xf numFmtId="0" fontId="1" fillId="0" borderId="0" xfId="0" applyFont="1" applyAlignment="1">
      <alignment wrapText="1"/>
    </xf>
    <xf numFmtId="0" fontId="2" fillId="7" borderId="20" xfId="0" applyFont="1" applyFill="1" applyBorder="1" applyAlignment="1">
      <alignment horizontal="center"/>
    </xf>
    <xf numFmtId="0" fontId="2" fillId="7" borderId="6" xfId="0" applyFont="1" applyFill="1" applyBorder="1" applyAlignment="1">
      <alignment horizontal="left"/>
    </xf>
    <xf numFmtId="0" fontId="2" fillId="7" borderId="4" xfId="0" applyFont="1" applyFill="1" applyBorder="1" applyAlignment="1">
      <alignment horizontal="center"/>
    </xf>
    <xf numFmtId="0" fontId="2" fillId="7" borderId="5" xfId="0" applyFont="1" applyFill="1" applyBorder="1" applyAlignment="1">
      <alignment horizontal="center"/>
    </xf>
    <xf numFmtId="0" fontId="1" fillId="5" borderId="1" xfId="0" applyFont="1" applyFill="1" applyBorder="1" applyAlignment="1">
      <alignment horizontal="center"/>
    </xf>
    <xf numFmtId="0" fontId="2" fillId="7" borderId="21" xfId="0" applyFont="1" applyFill="1" applyBorder="1" applyAlignment="1">
      <alignment horizontal="center"/>
    </xf>
    <xf numFmtId="0" fontId="2" fillId="7" borderId="22" xfId="0" applyFont="1" applyFill="1" applyBorder="1" applyAlignment="1">
      <alignment horizontal="center"/>
    </xf>
    <xf numFmtId="0" fontId="2" fillId="7" borderId="3" xfId="0" applyFont="1" applyFill="1" applyBorder="1" applyAlignment="1">
      <alignment horizontal="center"/>
    </xf>
    <xf numFmtId="0" fontId="2" fillId="7" borderId="19" xfId="0" applyFont="1" applyFill="1" applyBorder="1" applyAlignment="1">
      <alignment horizontal="center"/>
    </xf>
    <xf numFmtId="0" fontId="6" fillId="7" borderId="17" xfId="0" applyFont="1" applyFill="1" applyBorder="1" applyAlignment="1">
      <alignment horizontal="center"/>
    </xf>
    <xf numFmtId="0" fontId="1" fillId="7" borderId="0" xfId="0" applyFont="1" applyFill="1" applyAlignment="1">
      <alignment horizontal="left" indent="6"/>
    </xf>
    <xf numFmtId="164" fontId="3" fillId="7" borderId="0" xfId="0" applyNumberFormat="1" applyFont="1" applyFill="1" applyBorder="1" applyAlignment="1">
      <alignment horizontal="left" wrapText="1"/>
    </xf>
    <xf numFmtId="0" fontId="6" fillId="7" borderId="2" xfId="0" applyFont="1" applyFill="1" applyBorder="1" applyAlignment="1">
      <alignment horizontal="center"/>
    </xf>
    <xf numFmtId="0" fontId="6" fillId="7" borderId="3" xfId="0" applyFont="1" applyFill="1" applyBorder="1" applyAlignment="1">
      <alignment horizontal="center"/>
    </xf>
    <xf numFmtId="0" fontId="6" fillId="7" borderId="13" xfId="0" applyFont="1" applyFill="1" applyBorder="1" applyAlignment="1">
      <alignment horizontal="center"/>
    </xf>
    <xf numFmtId="0" fontId="6" fillId="7" borderId="14" xfId="0" applyFont="1" applyFill="1" applyBorder="1" applyAlignment="1">
      <alignment horizontal="center"/>
    </xf>
    <xf numFmtId="0" fontId="6" fillId="7" borderId="15" xfId="0" applyFont="1" applyFill="1" applyBorder="1" applyAlignment="1">
      <alignment horizontal="center"/>
    </xf>
    <xf numFmtId="0" fontId="6" fillId="7" borderId="7" xfId="0" applyFont="1" applyFill="1" applyBorder="1" applyAlignment="1">
      <alignment horizontal="center"/>
    </xf>
    <xf numFmtId="0" fontId="6" fillId="7" borderId="8" xfId="0" applyFont="1" applyFill="1" applyBorder="1" applyAlignment="1">
      <alignment horizontal="center"/>
    </xf>
    <xf numFmtId="0" fontId="6" fillId="7" borderId="9" xfId="0" applyFont="1" applyFill="1" applyBorder="1" applyAlignment="1">
      <alignment horizontal="center"/>
    </xf>
    <xf numFmtId="0" fontId="6" fillId="7" borderId="10" xfId="0" applyFont="1" applyFill="1" applyBorder="1" applyAlignment="1">
      <alignment horizontal="center"/>
    </xf>
    <xf numFmtId="0" fontId="6" fillId="7" borderId="16" xfId="0" applyFont="1" applyFill="1" applyBorder="1" applyAlignment="1">
      <alignment horizontal="center"/>
    </xf>
    <xf numFmtId="0" fontId="6" fillId="7" borderId="4" xfId="0" applyFont="1" applyFill="1" applyBorder="1" applyAlignment="1">
      <alignment horizontal="center"/>
    </xf>
    <xf numFmtId="0" fontId="6" fillId="7" borderId="5" xfId="0" applyFont="1" applyFill="1" applyBorder="1" applyAlignment="1">
      <alignment horizontal="center"/>
    </xf>
    <xf numFmtId="0" fontId="6" fillId="7" borderId="11" xfId="0" applyFont="1" applyFill="1" applyBorder="1" applyAlignment="1">
      <alignment horizontal="center"/>
    </xf>
    <xf numFmtId="0" fontId="6" fillId="7" borderId="12" xfId="0" applyFont="1" applyFill="1" applyBorder="1" applyAlignment="1">
      <alignment horizontal="center"/>
    </xf>
    <xf numFmtId="0" fontId="0" fillId="7" borderId="0" xfId="0" applyFill="1" applyAlignment="1">
      <alignment horizontal="left" indent="6"/>
    </xf>
    <xf numFmtId="0" fontId="6" fillId="5" borderId="1" xfId="0" applyFont="1" applyFill="1" applyBorder="1" applyAlignment="1">
      <alignment horizontal="center"/>
    </xf>
    <xf numFmtId="164" fontId="15" fillId="7" borderId="0" xfId="0" applyNumberFormat="1" applyFont="1" applyFill="1" applyBorder="1" applyAlignment="1">
      <alignment horizontal="left" wrapText="1"/>
    </xf>
    <xf numFmtId="0" fontId="2" fillId="8" borderId="0" xfId="0" applyFont="1" applyFill="1" applyAlignment="1"/>
    <xf numFmtId="0" fontId="0" fillId="0" borderId="0" xfId="0" applyAlignment="1">
      <alignment wrapText="1"/>
    </xf>
    <xf numFmtId="0" fontId="2" fillId="8" borderId="0" xfId="0" applyFont="1" applyFill="1" applyBorder="1" applyAlignment="1">
      <alignment horizontal="center"/>
    </xf>
    <xf numFmtId="0" fontId="22" fillId="11" borderId="0" xfId="0" applyFont="1" applyFill="1" applyBorder="1" applyAlignment="1">
      <alignment horizontal="center"/>
    </xf>
    <xf numFmtId="0" fontId="0" fillId="0" borderId="0" xfId="0" applyBorder="1" applyAlignment="1">
      <alignment horizontal="left" vertical="center" wrapText="1"/>
    </xf>
    <xf numFmtId="0" fontId="0" fillId="0" borderId="0" xfId="0" applyBorder="1"/>
    <xf numFmtId="0" fontId="1" fillId="11" borderId="0" xfId="0" applyFont="1" applyFill="1" applyBorder="1" applyAlignment="1">
      <alignment horizontal="center"/>
    </xf>
    <xf numFmtId="0" fontId="1" fillId="0" borderId="0" xfId="0" applyFont="1" applyBorder="1" applyAlignment="1">
      <alignment horizontal="left" wrapText="1"/>
    </xf>
    <xf numFmtId="0" fontId="1" fillId="10" borderId="0" xfId="0" applyFont="1" applyFill="1" applyBorder="1" applyAlignment="1">
      <alignment horizontal="center"/>
    </xf>
    <xf numFmtId="0" fontId="0" fillId="0" borderId="0" xfId="0" applyBorder="1" applyAlignment="1">
      <alignment horizontal="left" wrapText="1"/>
    </xf>
    <xf numFmtId="0" fontId="21" fillId="0" borderId="0" xfId="0" applyFont="1" applyBorder="1" applyAlignment="1">
      <alignment horizontal="left" vertical="center" wrapText="1"/>
    </xf>
    <xf numFmtId="0" fontId="22" fillId="9" borderId="0" xfId="0" applyFont="1" applyFill="1" applyBorder="1" applyAlignment="1">
      <alignment horizontal="center"/>
    </xf>
    <xf numFmtId="0" fontId="1" fillId="9" borderId="0" xfId="0" applyFont="1" applyFill="1" applyBorder="1" applyAlignment="1">
      <alignment horizontal="center"/>
    </xf>
  </cellXfs>
  <cellStyles count="1">
    <cellStyle name="Normal" xfId="0" builtinId="0"/>
  </cellStyles>
  <dxfs count="176">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9C0006"/>
      </font>
      <fill>
        <patternFill>
          <bgColor rgb="FFFFC7CE"/>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9C0006"/>
      </font>
      <fill>
        <patternFill>
          <bgColor rgb="FFFFC7CE"/>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9C0006"/>
      </font>
      <fill>
        <patternFill>
          <bgColor rgb="FFFFC7CE"/>
        </patternFill>
      </fill>
    </dxf>
    <dxf>
      <font>
        <color rgb="FFC00000"/>
      </font>
      <fill>
        <patternFill>
          <bgColor theme="5" tint="0.59996337778862885"/>
        </patternFill>
      </fill>
    </dxf>
    <dxf>
      <font>
        <color rgb="FF9C0006"/>
      </font>
      <fill>
        <patternFill>
          <bgColor rgb="FFFFC7CE"/>
        </patternFill>
      </fill>
    </dxf>
    <dxf>
      <font>
        <color rgb="FFC00000"/>
      </font>
      <fill>
        <patternFill>
          <bgColor theme="5" tint="0.59996337778862885"/>
        </patternFill>
      </fill>
    </dxf>
    <dxf>
      <font>
        <color rgb="FF9C0006"/>
      </font>
      <fill>
        <patternFill>
          <bgColor rgb="FFFFC7CE"/>
        </patternFill>
      </fill>
    </dxf>
    <dxf>
      <font>
        <color rgb="FFC00000"/>
      </font>
      <fill>
        <patternFill>
          <bgColor theme="5" tint="0.59996337778862885"/>
        </patternFill>
      </fill>
    </dxf>
    <dxf>
      <font>
        <color rgb="FF9C0006"/>
      </font>
      <fill>
        <patternFill>
          <bgColor rgb="FFFFC7CE"/>
        </patternFill>
      </fill>
    </dxf>
    <dxf>
      <font>
        <color rgb="FFC00000"/>
      </font>
      <fill>
        <patternFill>
          <bgColor theme="5" tint="0.59996337778862885"/>
        </patternFill>
      </fill>
    </dxf>
    <dxf>
      <font>
        <color rgb="FF9C0006"/>
      </font>
      <fill>
        <patternFill>
          <bgColor rgb="FFFFC7CE"/>
        </patternFill>
      </fill>
    </dxf>
    <dxf>
      <font>
        <color rgb="FFC00000"/>
      </font>
      <fill>
        <patternFill>
          <bgColor theme="5" tint="0.59996337778862885"/>
        </patternFill>
      </fill>
    </dxf>
    <dxf>
      <font>
        <color rgb="FF9C0006"/>
      </font>
      <fill>
        <patternFill>
          <bgColor rgb="FFFFC7CE"/>
        </patternFill>
      </fill>
    </dxf>
    <dxf>
      <font>
        <color rgb="FFC00000"/>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99FF99"/>
      <color rgb="FFCCFFFF"/>
      <color rgb="FFFFFFCC"/>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1A73B-D3D9-4FC0-BCC3-C747178E43C7}">
  <dimension ref="A1:N26"/>
  <sheetViews>
    <sheetView workbookViewId="0">
      <pane xSplit="1" ySplit="1" topLeftCell="B14" activePane="bottomRight" state="frozen"/>
      <selection pane="topRight" activeCell="B1" sqref="B1"/>
      <selection pane="bottomLeft" activeCell="A2" sqref="A2"/>
      <selection pane="bottomRight" activeCell="N18" sqref="N18"/>
    </sheetView>
  </sheetViews>
  <sheetFormatPr baseColWidth="10" defaultRowHeight="14.5" x14ac:dyDescent="0.35"/>
  <sheetData>
    <row r="1" spans="1:14" ht="26" customHeight="1" x14ac:dyDescent="0.35">
      <c r="A1" s="165" t="s">
        <v>121</v>
      </c>
      <c r="B1" s="165"/>
      <c r="C1" s="165"/>
      <c r="D1" s="165"/>
      <c r="E1" s="165"/>
      <c r="F1" s="165"/>
      <c r="G1" s="165"/>
      <c r="H1" s="165"/>
      <c r="I1" s="165"/>
      <c r="J1" s="165"/>
      <c r="K1" s="165"/>
      <c r="L1" s="163"/>
      <c r="M1" s="163"/>
      <c r="N1" s="163"/>
    </row>
    <row r="2" spans="1:14" ht="14" customHeight="1" x14ac:dyDescent="0.35">
      <c r="A2" s="166" t="s">
        <v>115</v>
      </c>
      <c r="B2" s="166"/>
      <c r="C2" s="166"/>
      <c r="D2" s="166"/>
      <c r="E2" s="166"/>
      <c r="F2" s="166"/>
      <c r="G2" s="166"/>
      <c r="H2" s="166"/>
      <c r="I2" s="166"/>
      <c r="J2" s="166"/>
      <c r="K2" s="166"/>
    </row>
    <row r="3" spans="1:14" ht="49" customHeight="1" x14ac:dyDescent="0.35">
      <c r="A3" s="167" t="s">
        <v>112</v>
      </c>
      <c r="B3" s="167"/>
      <c r="C3" s="167"/>
      <c r="D3" s="167"/>
      <c r="E3" s="167"/>
      <c r="F3" s="167"/>
      <c r="G3" s="167"/>
      <c r="H3" s="167"/>
      <c r="I3" s="167"/>
      <c r="J3" s="167"/>
      <c r="K3" s="167"/>
    </row>
    <row r="4" spans="1:14" x14ac:dyDescent="0.35">
      <c r="A4" s="168"/>
      <c r="B4" s="168"/>
      <c r="C4" s="168"/>
      <c r="D4" s="168"/>
      <c r="E4" s="168"/>
      <c r="F4" s="168"/>
      <c r="G4" s="168"/>
      <c r="H4" s="168"/>
      <c r="I4" s="168"/>
      <c r="J4" s="168"/>
      <c r="K4" s="168"/>
    </row>
    <row r="5" spans="1:14" x14ac:dyDescent="0.35">
      <c r="A5" s="169" t="s">
        <v>116</v>
      </c>
      <c r="B5" s="169"/>
      <c r="C5" s="169"/>
      <c r="D5" s="169"/>
      <c r="E5" s="169"/>
      <c r="F5" s="169"/>
      <c r="G5" s="169"/>
      <c r="H5" s="169"/>
      <c r="I5" s="169"/>
      <c r="J5" s="169"/>
      <c r="K5" s="169"/>
    </row>
    <row r="6" spans="1:14" x14ac:dyDescent="0.35">
      <c r="A6" s="168" t="s">
        <v>103</v>
      </c>
      <c r="B6" s="168"/>
      <c r="C6" s="168"/>
      <c r="D6" s="168"/>
      <c r="E6" s="168"/>
      <c r="F6" s="168"/>
      <c r="G6" s="168"/>
      <c r="H6" s="168"/>
      <c r="I6" s="168"/>
      <c r="J6" s="168"/>
      <c r="K6" s="168"/>
    </row>
    <row r="7" spans="1:14" ht="14.5" customHeight="1" x14ac:dyDescent="0.35">
      <c r="A7" s="170" t="s">
        <v>114</v>
      </c>
      <c r="B7" s="170"/>
      <c r="C7" s="170"/>
      <c r="D7" s="170"/>
      <c r="E7" s="170"/>
      <c r="F7" s="170"/>
      <c r="G7" s="170"/>
      <c r="H7" s="170"/>
      <c r="I7" s="170"/>
      <c r="J7" s="170"/>
      <c r="K7" s="170"/>
      <c r="L7" s="133"/>
      <c r="M7" s="133"/>
      <c r="N7" s="133"/>
    </row>
    <row r="8" spans="1:14" ht="26.5" customHeight="1" x14ac:dyDescent="0.35">
      <c r="A8" s="170"/>
      <c r="B8" s="170"/>
      <c r="C8" s="170"/>
      <c r="D8" s="170"/>
      <c r="E8" s="170"/>
      <c r="F8" s="170"/>
      <c r="G8" s="170"/>
      <c r="H8" s="170"/>
      <c r="I8" s="170"/>
      <c r="J8" s="170"/>
      <c r="K8" s="170"/>
      <c r="L8" s="133"/>
      <c r="M8" s="133"/>
      <c r="N8" s="133"/>
    </row>
    <row r="9" spans="1:14" ht="14.5" customHeight="1" x14ac:dyDescent="0.35">
      <c r="A9" s="170" t="s">
        <v>113</v>
      </c>
      <c r="B9" s="170"/>
      <c r="C9" s="170"/>
      <c r="D9" s="170"/>
      <c r="E9" s="170"/>
      <c r="F9" s="170"/>
      <c r="G9" s="170"/>
      <c r="H9" s="170"/>
      <c r="I9" s="170"/>
      <c r="J9" s="170"/>
      <c r="K9" s="170"/>
      <c r="L9" s="133"/>
      <c r="M9" s="133"/>
      <c r="N9" s="133"/>
    </row>
    <row r="10" spans="1:14" ht="23.5" customHeight="1" x14ac:dyDescent="0.35">
      <c r="A10" s="170"/>
      <c r="B10" s="170"/>
      <c r="C10" s="170"/>
      <c r="D10" s="170"/>
      <c r="E10" s="170"/>
      <c r="F10" s="170"/>
      <c r="G10" s="170"/>
      <c r="H10" s="170"/>
      <c r="I10" s="170"/>
      <c r="J10" s="170"/>
      <c r="K10" s="170"/>
      <c r="L10" s="133"/>
      <c r="M10" s="133"/>
      <c r="N10" s="133"/>
    </row>
    <row r="11" spans="1:14" ht="15" customHeight="1" x14ac:dyDescent="0.35">
      <c r="A11" s="170" t="s">
        <v>104</v>
      </c>
      <c r="B11" s="170"/>
      <c r="C11" s="170"/>
      <c r="D11" s="170"/>
      <c r="E11" s="170"/>
      <c r="F11" s="170"/>
      <c r="G11" s="170"/>
      <c r="H11" s="170"/>
      <c r="I11" s="170"/>
      <c r="J11" s="170"/>
      <c r="K11" s="170"/>
      <c r="L11" s="133"/>
      <c r="M11" s="133"/>
      <c r="N11" s="133"/>
    </row>
    <row r="12" spans="1:14" x14ac:dyDescent="0.35">
      <c r="A12" s="170"/>
      <c r="B12" s="170"/>
      <c r="C12" s="170"/>
      <c r="D12" s="170"/>
      <c r="E12" s="170"/>
      <c r="F12" s="170"/>
      <c r="G12" s="170"/>
      <c r="H12" s="170"/>
      <c r="I12" s="170"/>
      <c r="J12" s="170"/>
      <c r="K12" s="170"/>
      <c r="L12" s="133"/>
      <c r="M12" s="133"/>
      <c r="N12" s="133"/>
    </row>
    <row r="13" spans="1:14" ht="36" customHeight="1" x14ac:dyDescent="0.35">
      <c r="A13" s="170"/>
      <c r="B13" s="170"/>
      <c r="C13" s="170"/>
      <c r="D13" s="170"/>
      <c r="E13" s="170"/>
      <c r="F13" s="170"/>
      <c r="G13" s="170"/>
      <c r="H13" s="170"/>
      <c r="I13" s="170"/>
      <c r="J13" s="170"/>
      <c r="K13" s="170"/>
      <c r="L13" s="133"/>
      <c r="M13" s="133"/>
      <c r="N13" s="133"/>
    </row>
    <row r="14" spans="1:14" ht="14.5" customHeight="1" x14ac:dyDescent="0.35">
      <c r="A14" s="170" t="s">
        <v>105</v>
      </c>
      <c r="B14" s="170"/>
      <c r="C14" s="170"/>
      <c r="D14" s="170"/>
      <c r="E14" s="170"/>
      <c r="F14" s="170"/>
      <c r="G14" s="170"/>
      <c r="H14" s="170"/>
      <c r="I14" s="170"/>
      <c r="J14" s="170"/>
      <c r="K14" s="170"/>
      <c r="L14" s="133"/>
      <c r="M14" s="133"/>
      <c r="N14" s="133"/>
    </row>
    <row r="15" spans="1:14" x14ac:dyDescent="0.35">
      <c r="A15" s="170"/>
      <c r="B15" s="170"/>
      <c r="C15" s="170"/>
      <c r="D15" s="170"/>
      <c r="E15" s="170"/>
      <c r="F15" s="170"/>
      <c r="G15" s="170"/>
      <c r="H15" s="170"/>
      <c r="I15" s="170"/>
      <c r="J15" s="170"/>
      <c r="K15" s="170"/>
      <c r="L15" s="133"/>
      <c r="M15" s="133"/>
      <c r="N15" s="133"/>
    </row>
    <row r="16" spans="1:14" ht="37" customHeight="1" x14ac:dyDescent="0.35">
      <c r="A16" s="170"/>
      <c r="B16" s="170"/>
      <c r="C16" s="170"/>
      <c r="D16" s="170"/>
      <c r="E16" s="170"/>
      <c r="F16" s="170"/>
      <c r="G16" s="170"/>
      <c r="H16" s="170"/>
      <c r="I16" s="170"/>
      <c r="J16" s="170"/>
      <c r="K16" s="170"/>
      <c r="L16" s="133"/>
      <c r="M16" s="133"/>
      <c r="N16" s="133"/>
    </row>
    <row r="17" spans="1:14" x14ac:dyDescent="0.35">
      <c r="A17" s="171" t="s">
        <v>117</v>
      </c>
      <c r="B17" s="171"/>
      <c r="C17" s="171"/>
      <c r="D17" s="171"/>
      <c r="E17" s="171"/>
      <c r="F17" s="171"/>
      <c r="G17" s="171"/>
      <c r="H17" s="171"/>
      <c r="I17" s="171"/>
      <c r="J17" s="171"/>
      <c r="K17" s="171"/>
    </row>
    <row r="18" spans="1:14" ht="35.5" customHeight="1" x14ac:dyDescent="0.35">
      <c r="A18" s="167" t="s">
        <v>109</v>
      </c>
      <c r="B18" s="167"/>
      <c r="C18" s="167"/>
      <c r="D18" s="167"/>
      <c r="E18" s="167"/>
      <c r="F18" s="167"/>
      <c r="G18" s="167"/>
      <c r="H18" s="167"/>
      <c r="I18" s="167"/>
      <c r="J18" s="167"/>
      <c r="K18" s="167"/>
    </row>
    <row r="19" spans="1:14" ht="14.5" customHeight="1" x14ac:dyDescent="0.35">
      <c r="A19" s="172" t="s">
        <v>110</v>
      </c>
      <c r="B19" s="172"/>
      <c r="C19" s="172"/>
      <c r="D19" s="172"/>
      <c r="E19" s="172"/>
      <c r="F19" s="172"/>
      <c r="G19" s="172"/>
      <c r="H19" s="172"/>
      <c r="I19" s="172"/>
      <c r="J19" s="172"/>
      <c r="K19" s="172"/>
      <c r="L19" s="164"/>
      <c r="M19" s="164"/>
      <c r="N19" s="164"/>
    </row>
    <row r="20" spans="1:14" ht="27" customHeight="1" x14ac:dyDescent="0.35">
      <c r="A20" s="172"/>
      <c r="B20" s="172"/>
      <c r="C20" s="172"/>
      <c r="D20" s="172"/>
      <c r="E20" s="172"/>
      <c r="F20" s="172"/>
      <c r="G20" s="172"/>
      <c r="H20" s="172"/>
      <c r="I20" s="172"/>
      <c r="J20" s="172"/>
      <c r="K20" s="172"/>
      <c r="L20" s="164"/>
      <c r="M20" s="164"/>
      <c r="N20" s="164"/>
    </row>
    <row r="21" spans="1:14" x14ac:dyDescent="0.35">
      <c r="A21" s="169" t="s">
        <v>118</v>
      </c>
      <c r="B21" s="169"/>
      <c r="C21" s="169"/>
      <c r="D21" s="169"/>
      <c r="E21" s="169"/>
      <c r="F21" s="169"/>
      <c r="G21" s="169"/>
      <c r="H21" s="169"/>
      <c r="I21" s="169"/>
      <c r="J21" s="169"/>
      <c r="K21" s="169"/>
    </row>
    <row r="22" spans="1:14" ht="34" customHeight="1" x14ac:dyDescent="0.35">
      <c r="A22" s="173" t="s">
        <v>111</v>
      </c>
      <c r="B22" s="173"/>
      <c r="C22" s="173"/>
      <c r="D22" s="173"/>
      <c r="E22" s="173"/>
      <c r="F22" s="173"/>
      <c r="G22" s="173"/>
      <c r="H22" s="173"/>
      <c r="I22" s="173"/>
      <c r="J22" s="173"/>
      <c r="K22" s="173"/>
    </row>
    <row r="23" spans="1:14" x14ac:dyDescent="0.35">
      <c r="A23" s="174" t="s">
        <v>119</v>
      </c>
      <c r="B23" s="174"/>
      <c r="C23" s="174"/>
      <c r="D23" s="174"/>
      <c r="E23" s="174"/>
      <c r="F23" s="174"/>
      <c r="G23" s="174"/>
      <c r="H23" s="174"/>
      <c r="I23" s="174"/>
      <c r="J23" s="174"/>
      <c r="K23" s="174"/>
    </row>
    <row r="24" spans="1:14" x14ac:dyDescent="0.35">
      <c r="A24" s="168" t="s">
        <v>122</v>
      </c>
      <c r="B24" s="168"/>
      <c r="C24" s="168"/>
      <c r="D24" s="168"/>
      <c r="E24" s="168"/>
      <c r="F24" s="168"/>
      <c r="G24" s="168"/>
      <c r="H24" s="168"/>
      <c r="I24" s="168"/>
      <c r="J24" s="168"/>
      <c r="K24" s="168"/>
    </row>
    <row r="25" spans="1:14" x14ac:dyDescent="0.35">
      <c r="A25" s="175" t="s">
        <v>120</v>
      </c>
      <c r="B25" s="175"/>
      <c r="C25" s="175"/>
      <c r="D25" s="175"/>
      <c r="E25" s="175"/>
      <c r="F25" s="175"/>
      <c r="G25" s="175"/>
      <c r="H25" s="175"/>
      <c r="I25" s="175"/>
      <c r="J25" s="175"/>
      <c r="K25" s="175"/>
    </row>
    <row r="26" spans="1:14" x14ac:dyDescent="0.35">
      <c r="A26" s="168" t="s">
        <v>123</v>
      </c>
      <c r="B26" s="168"/>
      <c r="C26" s="168"/>
      <c r="D26" s="168"/>
      <c r="E26" s="168"/>
      <c r="F26" s="168"/>
      <c r="G26" s="168"/>
      <c r="H26" s="168"/>
      <c r="I26" s="168"/>
      <c r="J26" s="168"/>
      <c r="K26" s="168"/>
    </row>
  </sheetData>
  <mergeCells count="15">
    <mergeCell ref="A23:K23"/>
    <mergeCell ref="A25:K25"/>
    <mergeCell ref="A22:K22"/>
    <mergeCell ref="A2:K2"/>
    <mergeCell ref="A5:K5"/>
    <mergeCell ref="A17:K17"/>
    <mergeCell ref="A21:K21"/>
    <mergeCell ref="A3:K3"/>
    <mergeCell ref="A1:K1"/>
    <mergeCell ref="A7:K8"/>
    <mergeCell ref="A9:K10"/>
    <mergeCell ref="A11:K13"/>
    <mergeCell ref="A14:K16"/>
    <mergeCell ref="A18:K18"/>
    <mergeCell ref="A19:K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workbookViewId="0">
      <pane xSplit="2" ySplit="2" topLeftCell="C3" activePane="bottomRight" state="frozen"/>
      <selection pane="topRight" activeCell="C1" sqref="C1"/>
      <selection pane="bottomLeft" activeCell="A3" sqref="A3"/>
      <selection pane="bottomRight" activeCell="G18" sqref="G18"/>
    </sheetView>
  </sheetViews>
  <sheetFormatPr baseColWidth="10" defaultRowHeight="14.5" x14ac:dyDescent="0.35"/>
  <cols>
    <col min="1" max="1" width="17.7265625" bestFit="1" customWidth="1"/>
    <col min="2" max="2" width="25.54296875" customWidth="1"/>
    <col min="3" max="3" width="13.1796875" bestFit="1" customWidth="1"/>
    <col min="4" max="5" width="14.1796875" bestFit="1" customWidth="1"/>
    <col min="6" max="6" width="17.7265625" customWidth="1"/>
    <col min="7" max="7" width="15.54296875" bestFit="1" customWidth="1"/>
    <col min="8" max="8" width="15.453125" bestFit="1" customWidth="1"/>
    <col min="9" max="9" width="15.7265625" bestFit="1" customWidth="1"/>
    <col min="10" max="12" width="15.7265625" customWidth="1"/>
    <col min="13" max="13" width="54.54296875" customWidth="1"/>
  </cols>
  <sheetData>
    <row r="1" spans="1:13" x14ac:dyDescent="0.35">
      <c r="A1" s="138" t="s">
        <v>89</v>
      </c>
      <c r="B1" s="138"/>
      <c r="C1" s="138"/>
      <c r="D1" s="138"/>
      <c r="E1" s="138"/>
      <c r="F1" s="138"/>
      <c r="G1" s="138"/>
      <c r="H1" s="138"/>
      <c r="I1" s="138"/>
      <c r="J1" s="138"/>
      <c r="K1" s="138"/>
      <c r="L1" s="138"/>
      <c r="M1" s="138"/>
    </row>
    <row r="2" spans="1:13" s="70" customFormat="1" ht="72.5" x14ac:dyDescent="0.35">
      <c r="A2" s="69" t="s">
        <v>0</v>
      </c>
      <c r="B2" s="69" t="s">
        <v>9</v>
      </c>
      <c r="C2" s="69" t="s">
        <v>8</v>
      </c>
      <c r="D2" s="80" t="s">
        <v>77</v>
      </c>
      <c r="E2" s="93" t="s">
        <v>78</v>
      </c>
      <c r="F2" s="80" t="s">
        <v>79</v>
      </c>
      <c r="G2" s="93" t="s">
        <v>80</v>
      </c>
      <c r="H2" s="80" t="s">
        <v>54</v>
      </c>
      <c r="I2" s="93" t="s">
        <v>55</v>
      </c>
      <c r="J2" s="77" t="s">
        <v>98</v>
      </c>
      <c r="K2" s="77" t="s">
        <v>95</v>
      </c>
      <c r="L2" s="77" t="s">
        <v>93</v>
      </c>
      <c r="M2" s="69" t="s">
        <v>16</v>
      </c>
    </row>
    <row r="3" spans="1:13" x14ac:dyDescent="0.35">
      <c r="A3" s="3" t="s">
        <v>1</v>
      </c>
      <c r="B3" s="3" t="s">
        <v>10</v>
      </c>
      <c r="C3" s="12">
        <f>100/1000</f>
        <v>0.1</v>
      </c>
      <c r="D3" s="81">
        <v>2E-3</v>
      </c>
      <c r="E3" s="94">
        <v>6.0000000000000001E-3</v>
      </c>
      <c r="F3" s="85" t="e">
        <f t="shared" ref="F3:G16" si="0">D3*$D$21</f>
        <v>#VALUE!</v>
      </c>
      <c r="G3" s="35" t="e">
        <f t="shared" si="0"/>
        <v>#VALUE!</v>
      </c>
      <c r="H3" s="89" t="e">
        <f>ROUNDUP(F3/C3,0)</f>
        <v>#VALUE!</v>
      </c>
      <c r="I3" s="40" t="e">
        <f t="shared" ref="I3:I14" si="1">ROUNDUP(G3/C3,0)</f>
        <v>#VALUE!</v>
      </c>
      <c r="J3" s="78" t="e">
        <f>+I3*$D$20</f>
        <v>#VALUE!</v>
      </c>
      <c r="K3" s="78">
        <v>0</v>
      </c>
      <c r="L3" s="79" t="e">
        <f>+K3/J3</f>
        <v>#VALUE!</v>
      </c>
      <c r="M3" s="3" t="s">
        <v>17</v>
      </c>
    </row>
    <row r="4" spans="1:13" x14ac:dyDescent="0.35">
      <c r="A4" s="3" t="s">
        <v>1</v>
      </c>
      <c r="B4" s="3" t="s">
        <v>49</v>
      </c>
      <c r="C4" s="12">
        <v>0.5</v>
      </c>
      <c r="D4" s="81">
        <v>2E-3</v>
      </c>
      <c r="E4" s="94">
        <v>6.0000000000000001E-3</v>
      </c>
      <c r="F4" s="85" t="e">
        <f t="shared" si="0"/>
        <v>#VALUE!</v>
      </c>
      <c r="G4" s="35" t="e">
        <f t="shared" si="0"/>
        <v>#VALUE!</v>
      </c>
      <c r="H4" s="89" t="e">
        <f>ROUNDUP(F4/C4,0)</f>
        <v>#VALUE!</v>
      </c>
      <c r="I4" s="40" t="e">
        <f t="shared" si="1"/>
        <v>#VALUE!</v>
      </c>
      <c r="J4" s="78" t="e">
        <f t="shared" ref="J4:J16" si="2">+I4*$D$20</f>
        <v>#VALUE!</v>
      </c>
      <c r="K4" s="78">
        <v>0</v>
      </c>
      <c r="L4" s="79" t="e">
        <f t="shared" ref="L4:L16" si="3">+K4/J4</f>
        <v>#VALUE!</v>
      </c>
      <c r="M4" s="3" t="s">
        <v>17</v>
      </c>
    </row>
    <row r="5" spans="1:13" x14ac:dyDescent="0.35">
      <c r="A5" s="3" t="s">
        <v>23</v>
      </c>
      <c r="B5" s="3" t="s">
        <v>13</v>
      </c>
      <c r="C5" s="12">
        <v>2</v>
      </c>
      <c r="D5" s="81">
        <v>5.0000000000000001E-4</v>
      </c>
      <c r="E5" s="94">
        <v>2E-3</v>
      </c>
      <c r="F5" s="85" t="e">
        <f t="shared" si="0"/>
        <v>#VALUE!</v>
      </c>
      <c r="G5" s="35" t="e">
        <f t="shared" si="0"/>
        <v>#VALUE!</v>
      </c>
      <c r="H5" s="89" t="e">
        <f t="shared" ref="H5:H16" si="4">ROUNDUP(F5/C5,0)</f>
        <v>#VALUE!</v>
      </c>
      <c r="I5" s="40" t="e">
        <f t="shared" si="1"/>
        <v>#VALUE!</v>
      </c>
      <c r="J5" s="78" t="e">
        <f t="shared" si="2"/>
        <v>#VALUE!</v>
      </c>
      <c r="K5" s="78">
        <v>0</v>
      </c>
      <c r="L5" s="78" t="e">
        <f t="shared" si="3"/>
        <v>#VALUE!</v>
      </c>
      <c r="M5" s="3" t="s">
        <v>18</v>
      </c>
    </row>
    <row r="6" spans="1:13" x14ac:dyDescent="0.35">
      <c r="A6" s="3" t="s">
        <v>23</v>
      </c>
      <c r="B6" s="3" t="s">
        <v>50</v>
      </c>
      <c r="C6" s="12">
        <v>5</v>
      </c>
      <c r="D6" s="81">
        <v>5.0000000000000001E-4</v>
      </c>
      <c r="E6" s="94">
        <v>2E-3</v>
      </c>
      <c r="F6" s="85" t="e">
        <f t="shared" si="0"/>
        <v>#VALUE!</v>
      </c>
      <c r="G6" s="35" t="e">
        <f t="shared" si="0"/>
        <v>#VALUE!</v>
      </c>
      <c r="H6" s="89" t="e">
        <f t="shared" si="4"/>
        <v>#VALUE!</v>
      </c>
      <c r="I6" s="40" t="e">
        <f t="shared" si="1"/>
        <v>#VALUE!</v>
      </c>
      <c r="J6" s="78" t="e">
        <f t="shared" si="2"/>
        <v>#VALUE!</v>
      </c>
      <c r="K6" s="78">
        <v>0</v>
      </c>
      <c r="L6" s="78" t="e">
        <f t="shared" si="3"/>
        <v>#VALUE!</v>
      </c>
      <c r="M6" s="3" t="s">
        <v>18</v>
      </c>
    </row>
    <row r="7" spans="1:13" x14ac:dyDescent="0.35">
      <c r="A7" s="1" t="s">
        <v>3</v>
      </c>
      <c r="B7" s="1" t="s">
        <v>11</v>
      </c>
      <c r="C7" s="13">
        <v>15</v>
      </c>
      <c r="D7" s="82">
        <v>0.1</v>
      </c>
      <c r="E7" s="95">
        <v>0.3</v>
      </c>
      <c r="F7" s="86" t="e">
        <f t="shared" si="0"/>
        <v>#VALUE!</v>
      </c>
      <c r="G7" s="60" t="e">
        <f t="shared" si="0"/>
        <v>#VALUE!</v>
      </c>
      <c r="H7" s="90" t="e">
        <f>ROUNDUP(F7/C7,0)</f>
        <v>#VALUE!</v>
      </c>
      <c r="I7" s="98" t="e">
        <f t="shared" si="1"/>
        <v>#VALUE!</v>
      </c>
      <c r="J7" s="78" t="e">
        <f t="shared" si="2"/>
        <v>#VALUE!</v>
      </c>
      <c r="K7" s="78">
        <v>0</v>
      </c>
      <c r="L7" s="79" t="e">
        <f t="shared" si="3"/>
        <v>#VALUE!</v>
      </c>
      <c r="M7" s="1" t="s">
        <v>19</v>
      </c>
    </row>
    <row r="8" spans="1:13" x14ac:dyDescent="0.35">
      <c r="A8" s="1" t="s">
        <v>3</v>
      </c>
      <c r="B8" s="1" t="s">
        <v>51</v>
      </c>
      <c r="C8" s="13">
        <v>50</v>
      </c>
      <c r="D8" s="82">
        <v>0.1</v>
      </c>
      <c r="E8" s="95">
        <v>0.3</v>
      </c>
      <c r="F8" s="86" t="e">
        <f t="shared" si="0"/>
        <v>#VALUE!</v>
      </c>
      <c r="G8" s="60" t="e">
        <f t="shared" si="0"/>
        <v>#VALUE!</v>
      </c>
      <c r="H8" s="90" t="e">
        <f t="shared" ref="H8" si="5">ROUNDUP(F8/C8,0)</f>
        <v>#VALUE!</v>
      </c>
      <c r="I8" s="98" t="e">
        <f t="shared" si="1"/>
        <v>#VALUE!</v>
      </c>
      <c r="J8" s="78" t="e">
        <f t="shared" si="2"/>
        <v>#VALUE!</v>
      </c>
      <c r="K8" s="78">
        <v>0</v>
      </c>
      <c r="L8" s="79" t="e">
        <f t="shared" si="3"/>
        <v>#VALUE!</v>
      </c>
      <c r="M8" s="1" t="s">
        <v>19</v>
      </c>
    </row>
    <row r="9" spans="1:13" x14ac:dyDescent="0.35">
      <c r="A9" s="1" t="s">
        <v>24</v>
      </c>
      <c r="B9" s="1" t="s">
        <v>15</v>
      </c>
      <c r="C9" s="13">
        <f>1000*20/100</f>
        <v>200</v>
      </c>
      <c r="D9" s="82">
        <v>1</v>
      </c>
      <c r="E9" s="95">
        <v>2.5</v>
      </c>
      <c r="F9" s="86" t="e">
        <f t="shared" si="0"/>
        <v>#VALUE!</v>
      </c>
      <c r="G9" s="60" t="e">
        <f t="shared" si="0"/>
        <v>#VALUE!</v>
      </c>
      <c r="H9" s="90" t="e">
        <f t="shared" si="4"/>
        <v>#VALUE!</v>
      </c>
      <c r="I9" s="98" t="e">
        <f t="shared" si="1"/>
        <v>#VALUE!</v>
      </c>
      <c r="J9" s="78" t="e">
        <f t="shared" si="2"/>
        <v>#VALUE!</v>
      </c>
      <c r="K9" s="78">
        <v>0</v>
      </c>
      <c r="L9" s="79" t="e">
        <f t="shared" si="3"/>
        <v>#VALUE!</v>
      </c>
      <c r="M9" s="1" t="s">
        <v>20</v>
      </c>
    </row>
    <row r="10" spans="1:13" x14ac:dyDescent="0.35">
      <c r="A10" s="1" t="s">
        <v>24</v>
      </c>
      <c r="B10" s="1" t="s">
        <v>52</v>
      </c>
      <c r="C10" s="13">
        <v>500</v>
      </c>
      <c r="D10" s="82">
        <v>1</v>
      </c>
      <c r="E10" s="95">
        <v>2.5</v>
      </c>
      <c r="F10" s="86" t="e">
        <f t="shared" si="0"/>
        <v>#VALUE!</v>
      </c>
      <c r="G10" s="60" t="e">
        <f t="shared" si="0"/>
        <v>#VALUE!</v>
      </c>
      <c r="H10" s="90" t="e">
        <f t="shared" si="4"/>
        <v>#VALUE!</v>
      </c>
      <c r="I10" s="98" t="e">
        <f t="shared" si="1"/>
        <v>#VALUE!</v>
      </c>
      <c r="J10" s="78" t="e">
        <f t="shared" si="2"/>
        <v>#VALUE!</v>
      </c>
      <c r="K10" s="78">
        <v>0</v>
      </c>
      <c r="L10" s="79" t="e">
        <f t="shared" si="3"/>
        <v>#VALUE!</v>
      </c>
      <c r="M10" s="1" t="s">
        <v>20</v>
      </c>
    </row>
    <row r="11" spans="1:13" x14ac:dyDescent="0.35">
      <c r="A11" s="1" t="s">
        <v>41</v>
      </c>
      <c r="B11" s="1" t="s">
        <v>42</v>
      </c>
      <c r="C11" s="8">
        <f>200/1000</f>
        <v>0.2</v>
      </c>
      <c r="D11" s="82">
        <f>0.5/1000</f>
        <v>5.0000000000000001E-4</v>
      </c>
      <c r="E11" s="95">
        <f>1/1000</f>
        <v>1E-3</v>
      </c>
      <c r="F11" s="86" t="e">
        <f t="shared" si="0"/>
        <v>#VALUE!</v>
      </c>
      <c r="G11" s="60" t="e">
        <f t="shared" si="0"/>
        <v>#VALUE!</v>
      </c>
      <c r="H11" s="90" t="e">
        <f t="shared" si="4"/>
        <v>#VALUE!</v>
      </c>
      <c r="I11" s="98" t="e">
        <f t="shared" si="1"/>
        <v>#VALUE!</v>
      </c>
      <c r="J11" s="78" t="e">
        <f t="shared" si="2"/>
        <v>#VALUE!</v>
      </c>
      <c r="K11" s="78">
        <v>0</v>
      </c>
      <c r="L11" s="78" t="e">
        <f t="shared" si="3"/>
        <v>#VALUE!</v>
      </c>
      <c r="M11" s="1" t="s">
        <v>20</v>
      </c>
    </row>
    <row r="12" spans="1:13" x14ac:dyDescent="0.35">
      <c r="A12" s="1" t="s">
        <v>43</v>
      </c>
      <c r="B12" s="1" t="s">
        <v>44</v>
      </c>
      <c r="C12" s="8">
        <v>20</v>
      </c>
      <c r="D12" s="82">
        <v>0.15</v>
      </c>
      <c r="E12" s="95">
        <v>0.3</v>
      </c>
      <c r="F12" s="86" t="e">
        <f t="shared" si="0"/>
        <v>#VALUE!</v>
      </c>
      <c r="G12" s="60" t="e">
        <f t="shared" si="0"/>
        <v>#VALUE!</v>
      </c>
      <c r="H12" s="90" t="e">
        <f t="shared" si="4"/>
        <v>#VALUE!</v>
      </c>
      <c r="I12" s="98" t="e">
        <f t="shared" si="1"/>
        <v>#VALUE!</v>
      </c>
      <c r="J12" s="78" t="e">
        <f t="shared" si="2"/>
        <v>#VALUE!</v>
      </c>
      <c r="K12" s="78">
        <v>0</v>
      </c>
      <c r="L12" s="78" t="e">
        <f t="shared" si="3"/>
        <v>#VALUE!</v>
      </c>
      <c r="M12" s="1" t="s">
        <v>20</v>
      </c>
    </row>
    <row r="13" spans="1:13" x14ac:dyDescent="0.35">
      <c r="A13" s="2" t="s">
        <v>2</v>
      </c>
      <c r="B13" s="2" t="s">
        <v>12</v>
      </c>
      <c r="C13" s="14">
        <v>50</v>
      </c>
      <c r="D13" s="83">
        <v>0.3</v>
      </c>
      <c r="E13" s="96">
        <v>0.5</v>
      </c>
      <c r="F13" s="87" t="e">
        <f t="shared" si="0"/>
        <v>#VALUE!</v>
      </c>
      <c r="G13" s="61" t="e">
        <f t="shared" si="0"/>
        <v>#VALUE!</v>
      </c>
      <c r="H13" s="91" t="e">
        <f t="shared" si="4"/>
        <v>#VALUE!</v>
      </c>
      <c r="I13" s="99" t="e">
        <f t="shared" si="1"/>
        <v>#VALUE!</v>
      </c>
      <c r="J13" s="78" t="e">
        <f t="shared" si="2"/>
        <v>#VALUE!</v>
      </c>
      <c r="K13" s="78">
        <v>0</v>
      </c>
      <c r="L13" s="78" t="e">
        <f t="shared" si="3"/>
        <v>#VALUE!</v>
      </c>
      <c r="M13" s="2" t="s">
        <v>21</v>
      </c>
    </row>
    <row r="14" spans="1:13" x14ac:dyDescent="0.35">
      <c r="A14" s="2" t="s">
        <v>25</v>
      </c>
      <c r="B14" s="2" t="s">
        <v>14</v>
      </c>
      <c r="C14" s="14">
        <v>50</v>
      </c>
      <c r="D14" s="83">
        <v>0.6</v>
      </c>
      <c r="E14" s="96">
        <v>1.2</v>
      </c>
      <c r="F14" s="87" t="e">
        <f t="shared" si="0"/>
        <v>#VALUE!</v>
      </c>
      <c r="G14" s="61" t="e">
        <f t="shared" si="0"/>
        <v>#VALUE!</v>
      </c>
      <c r="H14" s="91" t="e">
        <f t="shared" si="4"/>
        <v>#VALUE!</v>
      </c>
      <c r="I14" s="99" t="e">
        <f t="shared" si="1"/>
        <v>#VALUE!</v>
      </c>
      <c r="J14" s="78" t="e">
        <f t="shared" si="2"/>
        <v>#VALUE!</v>
      </c>
      <c r="K14" s="78">
        <v>0</v>
      </c>
      <c r="L14" s="79" t="e">
        <f t="shared" si="3"/>
        <v>#VALUE!</v>
      </c>
      <c r="M14" s="2" t="s">
        <v>22</v>
      </c>
    </row>
    <row r="15" spans="1:13" x14ac:dyDescent="0.35">
      <c r="A15" s="2" t="s">
        <v>37</v>
      </c>
      <c r="B15" s="2" t="s">
        <v>38</v>
      </c>
      <c r="C15" s="14">
        <v>10</v>
      </c>
      <c r="D15" s="84">
        <f>0.15/1000</f>
        <v>1.4999999999999999E-4</v>
      </c>
      <c r="E15" s="97">
        <f>0.2/1000</f>
        <v>2.0000000000000001E-4</v>
      </c>
      <c r="F15" s="88" t="e">
        <f t="shared" si="0"/>
        <v>#VALUE!</v>
      </c>
      <c r="G15" s="59" t="e">
        <f t="shared" si="0"/>
        <v>#VALUE!</v>
      </c>
      <c r="H15" s="92" t="e">
        <f t="shared" si="4"/>
        <v>#VALUE!</v>
      </c>
      <c r="I15" s="42" t="e">
        <f>ROUNDUP(G15/C15,0)</f>
        <v>#VALUE!</v>
      </c>
      <c r="J15" s="78" t="e">
        <f t="shared" si="2"/>
        <v>#VALUE!</v>
      </c>
      <c r="K15" s="78">
        <v>0</v>
      </c>
      <c r="L15" s="78" t="e">
        <f t="shared" si="3"/>
        <v>#VALUE!</v>
      </c>
      <c r="M15" s="2" t="s">
        <v>22</v>
      </c>
    </row>
    <row r="16" spans="1:13" x14ac:dyDescent="0.35">
      <c r="A16" s="2" t="s">
        <v>39</v>
      </c>
      <c r="B16" s="2" t="s">
        <v>40</v>
      </c>
      <c r="C16" s="14">
        <v>250</v>
      </c>
      <c r="D16" s="83">
        <v>0.5</v>
      </c>
      <c r="E16" s="96">
        <v>1.5</v>
      </c>
      <c r="F16" s="87" t="e">
        <f t="shared" si="0"/>
        <v>#VALUE!</v>
      </c>
      <c r="G16" s="61" t="e">
        <f t="shared" si="0"/>
        <v>#VALUE!</v>
      </c>
      <c r="H16" s="91" t="e">
        <f t="shared" si="4"/>
        <v>#VALUE!</v>
      </c>
      <c r="I16" s="99" t="e">
        <f t="shared" ref="I16" si="6">ROUNDUP(G16/C16,0)</f>
        <v>#VALUE!</v>
      </c>
      <c r="J16" s="78" t="e">
        <f t="shared" si="2"/>
        <v>#VALUE!</v>
      </c>
      <c r="K16" s="78">
        <v>0</v>
      </c>
      <c r="L16" s="78" t="e">
        <f t="shared" si="3"/>
        <v>#VALUE!</v>
      </c>
      <c r="M16" s="2" t="s">
        <v>53</v>
      </c>
    </row>
    <row r="18" spans="2:12" x14ac:dyDescent="0.35">
      <c r="G18" s="19" t="s">
        <v>106</v>
      </c>
      <c r="H18" s="20"/>
      <c r="I18" s="20"/>
      <c r="J18" s="20"/>
      <c r="K18" s="20"/>
      <c r="L18" s="20"/>
    </row>
    <row r="19" spans="2:12" ht="15" thickBot="1" x14ac:dyDescent="0.4">
      <c r="G19" s="20" t="s">
        <v>94</v>
      </c>
      <c r="H19" s="20"/>
      <c r="I19" s="20"/>
      <c r="J19" s="20"/>
      <c r="K19" s="20"/>
      <c r="L19" s="20"/>
    </row>
    <row r="20" spans="2:12" ht="15.5" x14ac:dyDescent="0.35">
      <c r="B20" s="139" t="s">
        <v>90</v>
      </c>
      <c r="C20" s="140"/>
      <c r="D20" s="141" t="s">
        <v>58</v>
      </c>
      <c r="E20" s="142"/>
      <c r="G20" s="20" t="s">
        <v>92</v>
      </c>
      <c r="H20" s="20"/>
      <c r="I20" s="20"/>
      <c r="J20" s="20"/>
      <c r="K20" s="20"/>
      <c r="L20" s="20"/>
    </row>
    <row r="21" spans="2:12" ht="16" thickBot="1" x14ac:dyDescent="0.4">
      <c r="B21" s="136" t="s">
        <v>107</v>
      </c>
      <c r="C21" s="137"/>
      <c r="D21" s="134" t="s">
        <v>58</v>
      </c>
      <c r="E21" s="135" t="s">
        <v>47</v>
      </c>
      <c r="G21" s="20" t="s">
        <v>91</v>
      </c>
      <c r="H21" s="20"/>
      <c r="I21" s="20"/>
      <c r="J21" s="20"/>
      <c r="K21" s="20"/>
      <c r="L21" s="20"/>
    </row>
    <row r="24" spans="2:12" x14ac:dyDescent="0.35">
      <c r="G24" s="4" t="s">
        <v>26</v>
      </c>
    </row>
    <row r="25" spans="2:12" x14ac:dyDescent="0.35">
      <c r="G25" t="s">
        <v>27</v>
      </c>
    </row>
  </sheetData>
  <mergeCells count="4">
    <mergeCell ref="B21:C21"/>
    <mergeCell ref="A1:M1"/>
    <mergeCell ref="B20:C20"/>
    <mergeCell ref="D20:E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4"/>
  <sheetViews>
    <sheetView workbookViewId="0">
      <pane xSplit="2" ySplit="2" topLeftCell="C15" activePane="bottomRight" state="frozen"/>
      <selection pane="topRight" activeCell="C1" sqref="C1"/>
      <selection pane="bottomLeft" activeCell="A3" sqref="A3"/>
      <selection pane="bottomRight" activeCell="G24" sqref="G24"/>
    </sheetView>
  </sheetViews>
  <sheetFormatPr baseColWidth="10" defaultRowHeight="14.5" x14ac:dyDescent="0.35"/>
  <cols>
    <col min="1" max="1" width="17.7265625" bestFit="1" customWidth="1"/>
    <col min="2" max="2" width="25.26953125" customWidth="1"/>
    <col min="3" max="3" width="13.1796875" bestFit="1" customWidth="1"/>
    <col min="4" max="5" width="14.1796875" bestFit="1" customWidth="1"/>
    <col min="6" max="6" width="19.7265625" customWidth="1"/>
    <col min="7" max="7" width="18.453125" customWidth="1"/>
    <col min="8" max="8" width="20" customWidth="1"/>
    <col min="9" max="12" width="19.81640625" customWidth="1"/>
    <col min="13" max="13" width="45.54296875" bestFit="1" customWidth="1"/>
  </cols>
  <sheetData>
    <row r="1" spans="1:13" x14ac:dyDescent="0.35">
      <c r="A1" s="138" t="s">
        <v>102</v>
      </c>
      <c r="B1" s="138"/>
      <c r="C1" s="138"/>
      <c r="D1" s="138"/>
      <c r="E1" s="138"/>
      <c r="F1" s="138"/>
      <c r="G1" s="138"/>
      <c r="H1" s="138"/>
      <c r="I1" s="138"/>
      <c r="J1" s="138"/>
      <c r="K1" s="138"/>
      <c r="L1" s="138"/>
      <c r="M1" s="138"/>
    </row>
    <row r="2" spans="1:13" s="72" customFormat="1" ht="60.75" customHeight="1" x14ac:dyDescent="0.35">
      <c r="A2" s="71" t="s">
        <v>0</v>
      </c>
      <c r="B2" s="71" t="s">
        <v>7</v>
      </c>
      <c r="C2" s="71" t="s">
        <v>8</v>
      </c>
      <c r="D2" s="102" t="s">
        <v>81</v>
      </c>
      <c r="E2" s="100" t="s">
        <v>82</v>
      </c>
      <c r="F2" s="102" t="s">
        <v>83</v>
      </c>
      <c r="G2" s="100" t="s">
        <v>84</v>
      </c>
      <c r="H2" s="102" t="s">
        <v>29</v>
      </c>
      <c r="I2" s="100" t="s">
        <v>30</v>
      </c>
      <c r="J2" s="77" t="s">
        <v>98</v>
      </c>
      <c r="K2" s="77" t="s">
        <v>95</v>
      </c>
      <c r="L2" s="77" t="s">
        <v>93</v>
      </c>
      <c r="M2" s="71" t="s">
        <v>16</v>
      </c>
    </row>
    <row r="3" spans="1:13" x14ac:dyDescent="0.35">
      <c r="A3" s="3" t="s">
        <v>1</v>
      </c>
      <c r="B3" s="3" t="s">
        <v>10</v>
      </c>
      <c r="C3" s="6">
        <f>100/1000</f>
        <v>0.1</v>
      </c>
      <c r="D3" s="81">
        <f>0.7/1000</f>
        <v>6.9999999999999999E-4</v>
      </c>
      <c r="E3" s="94">
        <f>10/1000</f>
        <v>0.01</v>
      </c>
      <c r="F3" s="104" t="e">
        <f t="shared" ref="F3:G5" si="0">D3*$D$22*24</f>
        <v>#VALUE!</v>
      </c>
      <c r="G3" s="34" t="e">
        <f t="shared" si="0"/>
        <v>#VALUE!</v>
      </c>
      <c r="H3" s="108" t="e">
        <f t="shared" ref="H3:H17" si="1">ROUNDUP(F3/C3,0)</f>
        <v>#VALUE!</v>
      </c>
      <c r="I3" s="39" t="e">
        <f t="shared" ref="I3:I17" si="2">ROUNDUP(G3/C3,0)</f>
        <v>#VALUE!</v>
      </c>
      <c r="J3" s="78" t="e">
        <f>+I3*$D$21</f>
        <v>#VALUE!</v>
      </c>
      <c r="K3" s="78">
        <v>0</v>
      </c>
      <c r="L3" s="78" t="e">
        <f>+K3/J3</f>
        <v>#VALUE!</v>
      </c>
      <c r="M3" s="3" t="s">
        <v>17</v>
      </c>
    </row>
    <row r="4" spans="1:13" x14ac:dyDescent="0.35">
      <c r="A4" s="3" t="s">
        <v>1</v>
      </c>
      <c r="B4" s="3" t="s">
        <v>49</v>
      </c>
      <c r="C4" s="12">
        <v>0.5</v>
      </c>
      <c r="D4" s="81">
        <f>0.7/1000</f>
        <v>6.9999999999999999E-4</v>
      </c>
      <c r="E4" s="94">
        <f>10/1000</f>
        <v>0.01</v>
      </c>
      <c r="F4" s="104" t="e">
        <f t="shared" si="0"/>
        <v>#VALUE!</v>
      </c>
      <c r="G4" s="34" t="e">
        <f t="shared" si="0"/>
        <v>#VALUE!</v>
      </c>
      <c r="H4" s="108" t="e">
        <f t="shared" si="1"/>
        <v>#VALUE!</v>
      </c>
      <c r="I4" s="40" t="e">
        <f t="shared" si="2"/>
        <v>#VALUE!</v>
      </c>
      <c r="J4" s="78" t="e">
        <f t="shared" ref="J4:J17" si="3">+I4*$D$21</f>
        <v>#VALUE!</v>
      </c>
      <c r="K4" s="78">
        <v>0</v>
      </c>
      <c r="L4" s="78" t="e">
        <f t="shared" ref="L4:L16" si="4">+K4/J4</f>
        <v>#VALUE!</v>
      </c>
      <c r="M4" s="3" t="s">
        <v>17</v>
      </c>
    </row>
    <row r="5" spans="1:13" x14ac:dyDescent="0.35">
      <c r="A5" s="3" t="s">
        <v>23</v>
      </c>
      <c r="B5" s="3" t="s">
        <v>13</v>
      </c>
      <c r="C5" s="6">
        <v>2</v>
      </c>
      <c r="D5" s="81">
        <f>0.1*60/1000</f>
        <v>6.0000000000000001E-3</v>
      </c>
      <c r="E5" s="94">
        <f>0.5*60/1000</f>
        <v>0.03</v>
      </c>
      <c r="F5" s="104" t="e">
        <f t="shared" si="0"/>
        <v>#VALUE!</v>
      </c>
      <c r="G5" s="34" t="e">
        <f t="shared" si="0"/>
        <v>#VALUE!</v>
      </c>
      <c r="H5" s="108" t="e">
        <f t="shared" si="1"/>
        <v>#VALUE!</v>
      </c>
      <c r="I5" s="39" t="e">
        <f t="shared" si="2"/>
        <v>#VALUE!</v>
      </c>
      <c r="J5" s="78" t="e">
        <f t="shared" si="3"/>
        <v>#VALUE!</v>
      </c>
      <c r="K5" s="78">
        <v>0</v>
      </c>
      <c r="L5" s="78" t="e">
        <f t="shared" si="4"/>
        <v>#VALUE!</v>
      </c>
      <c r="M5" s="3" t="s">
        <v>18</v>
      </c>
    </row>
    <row r="6" spans="1:13" x14ac:dyDescent="0.35">
      <c r="A6" s="3" t="s">
        <v>23</v>
      </c>
      <c r="B6" s="3" t="s">
        <v>50</v>
      </c>
      <c r="C6" s="12">
        <v>5</v>
      </c>
      <c r="D6" s="81">
        <f>0.1*60/1000</f>
        <v>6.0000000000000001E-3</v>
      </c>
      <c r="E6" s="94">
        <f>0.5*60/1000</f>
        <v>0.03</v>
      </c>
      <c r="F6" s="85" t="e">
        <f>D6*$D$22</f>
        <v>#VALUE!</v>
      </c>
      <c r="G6" s="35" t="e">
        <f>E6*$D$22</f>
        <v>#VALUE!</v>
      </c>
      <c r="H6" s="89" t="e">
        <f t="shared" si="1"/>
        <v>#VALUE!</v>
      </c>
      <c r="I6" s="40" t="e">
        <f t="shared" si="2"/>
        <v>#VALUE!</v>
      </c>
      <c r="J6" s="78" t="e">
        <f t="shared" si="3"/>
        <v>#VALUE!</v>
      </c>
      <c r="K6" s="78">
        <v>0</v>
      </c>
      <c r="L6" s="78" t="e">
        <f t="shared" si="4"/>
        <v>#VALUE!</v>
      </c>
      <c r="M6" s="3" t="s">
        <v>18</v>
      </c>
    </row>
    <row r="7" spans="1:13" x14ac:dyDescent="0.35">
      <c r="A7" s="3" t="s">
        <v>31</v>
      </c>
      <c r="B7" s="3" t="s">
        <v>32</v>
      </c>
      <c r="C7" s="7">
        <v>10</v>
      </c>
      <c r="D7" s="81">
        <v>7.0000000000000007E-2</v>
      </c>
      <c r="E7" s="94">
        <v>0.5</v>
      </c>
      <c r="F7" s="104" t="e">
        <f t="shared" ref="F7:G17" si="5">D7*$D$22*24</f>
        <v>#VALUE!</v>
      </c>
      <c r="G7" s="34" t="e">
        <f t="shared" si="5"/>
        <v>#VALUE!</v>
      </c>
      <c r="H7" s="108" t="e">
        <f t="shared" si="1"/>
        <v>#VALUE!</v>
      </c>
      <c r="I7" s="39" t="e">
        <f t="shared" si="2"/>
        <v>#VALUE!</v>
      </c>
      <c r="J7" s="78" t="e">
        <f t="shared" si="3"/>
        <v>#VALUE!</v>
      </c>
      <c r="K7" s="78">
        <v>0</v>
      </c>
      <c r="L7" s="78" t="e">
        <f t="shared" si="4"/>
        <v>#VALUE!</v>
      </c>
      <c r="M7" s="3" t="s">
        <v>33</v>
      </c>
    </row>
    <row r="8" spans="1:13" x14ac:dyDescent="0.35">
      <c r="A8" s="1" t="s">
        <v>3</v>
      </c>
      <c r="B8" s="1" t="s">
        <v>11</v>
      </c>
      <c r="C8" s="9">
        <v>15</v>
      </c>
      <c r="D8" s="82">
        <v>0.02</v>
      </c>
      <c r="E8" s="95">
        <v>0.1</v>
      </c>
      <c r="F8" s="105" t="e">
        <f t="shared" si="5"/>
        <v>#VALUE!</v>
      </c>
      <c r="G8" s="36" t="e">
        <f t="shared" si="5"/>
        <v>#VALUE!</v>
      </c>
      <c r="H8" s="109" t="e">
        <f t="shared" si="1"/>
        <v>#VALUE!</v>
      </c>
      <c r="I8" s="41" t="e">
        <f t="shared" si="2"/>
        <v>#VALUE!</v>
      </c>
      <c r="J8" s="78" t="e">
        <f t="shared" si="3"/>
        <v>#VALUE!</v>
      </c>
      <c r="K8" s="78">
        <v>0</v>
      </c>
      <c r="L8" s="78" t="e">
        <f t="shared" si="4"/>
        <v>#VALUE!</v>
      </c>
      <c r="M8" s="1" t="s">
        <v>19</v>
      </c>
    </row>
    <row r="9" spans="1:13" x14ac:dyDescent="0.35">
      <c r="A9" s="1" t="s">
        <v>3</v>
      </c>
      <c r="B9" s="1" t="s">
        <v>51</v>
      </c>
      <c r="C9" s="13">
        <v>50</v>
      </c>
      <c r="D9" s="82">
        <v>0.02</v>
      </c>
      <c r="E9" s="95">
        <v>0.1</v>
      </c>
      <c r="F9" s="105" t="e">
        <f t="shared" si="5"/>
        <v>#VALUE!</v>
      </c>
      <c r="G9" s="36" t="e">
        <f t="shared" si="5"/>
        <v>#VALUE!</v>
      </c>
      <c r="H9" s="109" t="e">
        <f t="shared" si="1"/>
        <v>#VALUE!</v>
      </c>
      <c r="I9" s="41" t="e">
        <f t="shared" si="2"/>
        <v>#VALUE!</v>
      </c>
      <c r="J9" s="78" t="e">
        <f t="shared" si="3"/>
        <v>#VALUE!</v>
      </c>
      <c r="K9" s="78">
        <v>0</v>
      </c>
      <c r="L9" s="78" t="e">
        <f t="shared" si="4"/>
        <v>#VALUE!</v>
      </c>
      <c r="M9" s="1" t="s">
        <v>19</v>
      </c>
    </row>
    <row r="10" spans="1:13" x14ac:dyDescent="0.35">
      <c r="A10" s="1" t="s">
        <v>24</v>
      </c>
      <c r="B10" s="1" t="s">
        <v>15</v>
      </c>
      <c r="C10" s="9">
        <f>1000*20/100</f>
        <v>200</v>
      </c>
      <c r="D10" s="82">
        <v>0.3</v>
      </c>
      <c r="E10" s="95">
        <v>3</v>
      </c>
      <c r="F10" s="105" t="e">
        <f t="shared" si="5"/>
        <v>#VALUE!</v>
      </c>
      <c r="G10" s="36" t="e">
        <f t="shared" si="5"/>
        <v>#VALUE!</v>
      </c>
      <c r="H10" s="109" t="e">
        <f t="shared" si="1"/>
        <v>#VALUE!</v>
      </c>
      <c r="I10" s="41" t="e">
        <f t="shared" si="2"/>
        <v>#VALUE!</v>
      </c>
      <c r="J10" s="78" t="e">
        <f t="shared" si="3"/>
        <v>#VALUE!</v>
      </c>
      <c r="K10" s="78">
        <v>0</v>
      </c>
      <c r="L10" s="78" t="e">
        <f t="shared" si="4"/>
        <v>#VALUE!</v>
      </c>
      <c r="M10" s="1" t="s">
        <v>20</v>
      </c>
    </row>
    <row r="11" spans="1:13" x14ac:dyDescent="0.35">
      <c r="A11" s="1" t="s">
        <v>24</v>
      </c>
      <c r="B11" s="1" t="s">
        <v>52</v>
      </c>
      <c r="C11" s="13">
        <v>500</v>
      </c>
      <c r="D11" s="82">
        <v>0.3</v>
      </c>
      <c r="E11" s="95">
        <v>3</v>
      </c>
      <c r="F11" s="105" t="e">
        <f t="shared" si="5"/>
        <v>#VALUE!</v>
      </c>
      <c r="G11" s="36" t="e">
        <f t="shared" si="5"/>
        <v>#VALUE!</v>
      </c>
      <c r="H11" s="109" t="e">
        <f>ROUNDUP(F11/C11,0)</f>
        <v>#VALUE!</v>
      </c>
      <c r="I11" s="41" t="e">
        <f t="shared" si="2"/>
        <v>#VALUE!</v>
      </c>
      <c r="J11" s="78" t="e">
        <f t="shared" si="3"/>
        <v>#VALUE!</v>
      </c>
      <c r="K11" s="78">
        <v>0</v>
      </c>
      <c r="L11" s="78" t="e">
        <f t="shared" si="4"/>
        <v>#VALUE!</v>
      </c>
      <c r="M11" s="1" t="s">
        <v>20</v>
      </c>
    </row>
    <row r="12" spans="1:13" x14ac:dyDescent="0.35">
      <c r="A12" s="1" t="s">
        <v>41</v>
      </c>
      <c r="B12" s="1" t="s">
        <v>42</v>
      </c>
      <c r="C12" s="8">
        <f>200/1000</f>
        <v>0.2</v>
      </c>
      <c r="D12" s="82">
        <f>0.2/1000</f>
        <v>2.0000000000000001E-4</v>
      </c>
      <c r="E12" s="95">
        <f>0.7/1000</f>
        <v>6.9999999999999999E-4</v>
      </c>
      <c r="F12" s="105" t="e">
        <f t="shared" si="5"/>
        <v>#VALUE!</v>
      </c>
      <c r="G12" s="36" t="e">
        <f t="shared" si="5"/>
        <v>#VALUE!</v>
      </c>
      <c r="H12" s="109" t="e">
        <f t="shared" si="1"/>
        <v>#VALUE!</v>
      </c>
      <c r="I12" s="41" t="e">
        <f t="shared" si="2"/>
        <v>#VALUE!</v>
      </c>
      <c r="J12" s="78" t="e">
        <f t="shared" si="3"/>
        <v>#VALUE!</v>
      </c>
      <c r="K12" s="78">
        <v>0</v>
      </c>
      <c r="L12" s="78" t="e">
        <f t="shared" si="4"/>
        <v>#VALUE!</v>
      </c>
      <c r="M12" s="1" t="s">
        <v>20</v>
      </c>
    </row>
    <row r="13" spans="1:13" x14ac:dyDescent="0.35">
      <c r="A13" s="2" t="s">
        <v>2</v>
      </c>
      <c r="B13" s="2" t="s">
        <v>12</v>
      </c>
      <c r="C13" s="10">
        <v>50</v>
      </c>
      <c r="D13" s="83">
        <f>5*60/1000</f>
        <v>0.3</v>
      </c>
      <c r="E13" s="96">
        <f>20*60/1000</f>
        <v>1.2</v>
      </c>
      <c r="F13" s="106" t="e">
        <f t="shared" si="5"/>
        <v>#VALUE!</v>
      </c>
      <c r="G13" s="37" t="e">
        <f t="shared" si="5"/>
        <v>#VALUE!</v>
      </c>
      <c r="H13" s="92" t="e">
        <f t="shared" si="1"/>
        <v>#VALUE!</v>
      </c>
      <c r="I13" s="42" t="e">
        <f t="shared" si="2"/>
        <v>#VALUE!</v>
      </c>
      <c r="J13" s="78" t="e">
        <f t="shared" si="3"/>
        <v>#VALUE!</v>
      </c>
      <c r="K13" s="78">
        <v>0</v>
      </c>
      <c r="L13" s="78" t="e">
        <f t="shared" si="4"/>
        <v>#VALUE!</v>
      </c>
      <c r="M13" s="2" t="s">
        <v>21</v>
      </c>
    </row>
    <row r="14" spans="1:13" x14ac:dyDescent="0.35">
      <c r="A14" s="2" t="s">
        <v>25</v>
      </c>
      <c r="B14" s="2" t="s">
        <v>14</v>
      </c>
      <c r="C14" s="10">
        <v>50</v>
      </c>
      <c r="D14" s="83">
        <f>8*60/1000</f>
        <v>0.48</v>
      </c>
      <c r="E14" s="96">
        <f>12*60/1000</f>
        <v>0.72</v>
      </c>
      <c r="F14" s="106" t="e">
        <f t="shared" si="5"/>
        <v>#VALUE!</v>
      </c>
      <c r="G14" s="37" t="e">
        <f t="shared" si="5"/>
        <v>#VALUE!</v>
      </c>
      <c r="H14" s="92" t="e">
        <f t="shared" si="1"/>
        <v>#VALUE!</v>
      </c>
      <c r="I14" s="42" t="e">
        <f t="shared" si="2"/>
        <v>#VALUE!</v>
      </c>
      <c r="J14" s="78" t="e">
        <f t="shared" si="3"/>
        <v>#VALUE!</v>
      </c>
      <c r="K14" s="78">
        <v>0</v>
      </c>
      <c r="L14" s="78" t="e">
        <f t="shared" si="4"/>
        <v>#VALUE!</v>
      </c>
      <c r="M14" s="2" t="s">
        <v>22</v>
      </c>
    </row>
    <row r="15" spans="1:13" x14ac:dyDescent="0.35">
      <c r="A15" s="2" t="s">
        <v>37</v>
      </c>
      <c r="B15" s="2" t="s">
        <v>38</v>
      </c>
      <c r="C15" s="10">
        <v>10</v>
      </c>
      <c r="D15" s="83">
        <f>1*60/1000</f>
        <v>0.06</v>
      </c>
      <c r="E15" s="96">
        <f>4*60/1000</f>
        <v>0.24</v>
      </c>
      <c r="F15" s="106" t="e">
        <f t="shared" si="5"/>
        <v>#VALUE!</v>
      </c>
      <c r="G15" s="37" t="e">
        <f t="shared" si="5"/>
        <v>#VALUE!</v>
      </c>
      <c r="H15" s="92" t="e">
        <f t="shared" si="1"/>
        <v>#VALUE!</v>
      </c>
      <c r="I15" s="42" t="e">
        <f t="shared" si="2"/>
        <v>#VALUE!</v>
      </c>
      <c r="J15" s="78" t="e">
        <f t="shared" si="3"/>
        <v>#VALUE!</v>
      </c>
      <c r="K15" s="78">
        <v>0</v>
      </c>
      <c r="L15" s="78" t="e">
        <f t="shared" si="4"/>
        <v>#VALUE!</v>
      </c>
      <c r="M15" s="2" t="s">
        <v>22</v>
      </c>
    </row>
    <row r="16" spans="1:13" x14ac:dyDescent="0.35">
      <c r="A16" s="5" t="s">
        <v>5</v>
      </c>
      <c r="B16" s="5" t="s">
        <v>28</v>
      </c>
      <c r="C16" s="11">
        <v>4</v>
      </c>
      <c r="D16" s="103">
        <f>0.01*60/1000</f>
        <v>5.9999999999999995E-4</v>
      </c>
      <c r="E16" s="101">
        <f>3*60/1000</f>
        <v>0.18</v>
      </c>
      <c r="F16" s="107" t="e">
        <f>D16*$D$22*24</f>
        <v>#VALUE!</v>
      </c>
      <c r="G16" s="38" t="e">
        <f t="shared" si="5"/>
        <v>#VALUE!</v>
      </c>
      <c r="H16" s="110" t="e">
        <f t="shared" si="1"/>
        <v>#VALUE!</v>
      </c>
      <c r="I16" s="43" t="e">
        <f t="shared" si="2"/>
        <v>#VALUE!</v>
      </c>
      <c r="J16" s="78" t="e">
        <f>+I16*$D$21</f>
        <v>#VALUE!</v>
      </c>
      <c r="K16" s="78">
        <v>0</v>
      </c>
      <c r="L16" s="78" t="e">
        <f t="shared" si="4"/>
        <v>#VALUE!</v>
      </c>
      <c r="M16" s="5" t="s">
        <v>34</v>
      </c>
    </row>
    <row r="17" spans="1:13" x14ac:dyDescent="0.35">
      <c r="A17" s="5" t="s">
        <v>4</v>
      </c>
      <c r="B17" s="5" t="s">
        <v>35</v>
      </c>
      <c r="C17" s="11">
        <v>1</v>
      </c>
      <c r="D17" s="103">
        <f>0.05*60/1000</f>
        <v>3.0000000000000001E-3</v>
      </c>
      <c r="E17" s="101">
        <f>0.2*60/1000</f>
        <v>1.2E-2</v>
      </c>
      <c r="F17" s="107" t="e">
        <f t="shared" ref="F17" si="6">D17*$D$22*24</f>
        <v>#VALUE!</v>
      </c>
      <c r="G17" s="38" t="e">
        <f t="shared" si="5"/>
        <v>#VALUE!</v>
      </c>
      <c r="H17" s="110" t="e">
        <f t="shared" si="1"/>
        <v>#VALUE!</v>
      </c>
      <c r="I17" s="43" t="e">
        <f t="shared" si="2"/>
        <v>#VALUE!</v>
      </c>
      <c r="J17" s="78" t="e">
        <f t="shared" si="3"/>
        <v>#VALUE!</v>
      </c>
      <c r="K17" s="78">
        <v>0</v>
      </c>
      <c r="L17" s="78" t="e">
        <f t="shared" ref="L17" si="7">+K17/J17</f>
        <v>#VALUE!</v>
      </c>
      <c r="M17" s="5" t="s">
        <v>36</v>
      </c>
    </row>
    <row r="19" spans="1:13" x14ac:dyDescent="0.35">
      <c r="G19" s="19" t="s">
        <v>106</v>
      </c>
      <c r="H19" s="20"/>
      <c r="I19" s="20"/>
      <c r="J19" s="20"/>
      <c r="K19" s="20"/>
      <c r="L19" s="20"/>
    </row>
    <row r="20" spans="1:13" ht="15" thickBot="1" x14ac:dyDescent="0.4">
      <c r="G20" s="20" t="s">
        <v>94</v>
      </c>
      <c r="H20" s="20"/>
      <c r="I20" s="20"/>
      <c r="J20" s="20"/>
      <c r="K20" s="20"/>
      <c r="L20" s="20"/>
    </row>
    <row r="21" spans="1:13" ht="15.5" x14ac:dyDescent="0.35">
      <c r="B21" s="139" t="s">
        <v>90</v>
      </c>
      <c r="C21" s="140"/>
      <c r="D21" s="141" t="s">
        <v>58</v>
      </c>
      <c r="E21" s="142"/>
      <c r="G21" s="20" t="s">
        <v>92</v>
      </c>
      <c r="H21" s="20"/>
      <c r="I21" s="20"/>
      <c r="J21" s="20"/>
      <c r="K21" s="20"/>
      <c r="L21" s="20"/>
    </row>
    <row r="22" spans="1:13" ht="16" thickBot="1" x14ac:dyDescent="0.4">
      <c r="B22" s="136" t="s">
        <v>108</v>
      </c>
      <c r="C22" s="137"/>
      <c r="D22" s="134" t="s">
        <v>58</v>
      </c>
      <c r="E22" s="135" t="s">
        <v>47</v>
      </c>
      <c r="G22" s="20" t="s">
        <v>91</v>
      </c>
      <c r="H22" s="20"/>
      <c r="I22" s="20"/>
      <c r="J22" s="20"/>
      <c r="K22" s="20"/>
      <c r="L22" s="20"/>
    </row>
    <row r="23" spans="1:13" x14ac:dyDescent="0.35">
      <c r="G23" s="4" t="s">
        <v>26</v>
      </c>
    </row>
    <row r="24" spans="1:13" x14ac:dyDescent="0.35">
      <c r="G24" t="s">
        <v>27</v>
      </c>
    </row>
  </sheetData>
  <mergeCells count="4">
    <mergeCell ref="B22:C22"/>
    <mergeCell ref="A1:M1"/>
    <mergeCell ref="B21:C21"/>
    <mergeCell ref="D21:E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83"/>
  <sheetViews>
    <sheetView zoomScale="60" zoomScaleNormal="60" workbookViewId="0">
      <pane xSplit="2" ySplit="3" topLeftCell="C4" activePane="bottomRight" state="frozen"/>
      <selection pane="topRight" activeCell="C1" sqref="C1"/>
      <selection pane="bottomLeft" activeCell="A4" sqref="A4"/>
      <selection pane="bottomRight" activeCell="D78" sqref="D78:E78"/>
    </sheetView>
  </sheetViews>
  <sheetFormatPr baseColWidth="10" defaultRowHeight="14.5" x14ac:dyDescent="0.35"/>
  <cols>
    <col min="1" max="1" width="17.7265625" bestFit="1" customWidth="1"/>
    <col min="2" max="2" width="26.7265625" customWidth="1"/>
    <col min="3" max="3" width="19.7265625" customWidth="1"/>
    <col min="4" max="4" width="13.1796875" customWidth="1"/>
    <col min="5" max="5" width="13.81640625" style="66" customWidth="1"/>
    <col min="6" max="6" width="14.1796875" style="66" bestFit="1" customWidth="1"/>
    <col min="7" max="7" width="16.26953125" customWidth="1"/>
    <col min="8" max="8" width="19.54296875" customWidth="1"/>
    <col min="9" max="9" width="17.7265625" customWidth="1"/>
    <col min="10" max="10" width="19.453125" customWidth="1"/>
    <col min="11" max="11" width="21" customWidth="1"/>
    <col min="12" max="12" width="18.81640625" customWidth="1"/>
    <col min="13" max="13" width="58.1796875" customWidth="1"/>
  </cols>
  <sheetData>
    <row r="1" spans="1:13" ht="18.5" x14ac:dyDescent="0.45">
      <c r="A1" s="26" t="s">
        <v>62</v>
      </c>
      <c r="B1" s="26" t="s">
        <v>58</v>
      </c>
      <c r="C1" s="26" t="s">
        <v>63</v>
      </c>
      <c r="D1" s="143" t="s">
        <v>58</v>
      </c>
      <c r="E1" s="143"/>
      <c r="F1" s="143"/>
      <c r="G1" s="27" t="s">
        <v>65</v>
      </c>
      <c r="H1" s="20"/>
      <c r="I1" s="143" t="s">
        <v>58</v>
      </c>
      <c r="J1" s="143"/>
      <c r="K1" s="143"/>
      <c r="L1" s="143"/>
      <c r="M1" s="143"/>
    </row>
    <row r="2" spans="1:13" ht="18.5" x14ac:dyDescent="0.45">
      <c r="A2" s="161" t="s">
        <v>68</v>
      </c>
      <c r="B2" s="161"/>
      <c r="C2" s="161"/>
      <c r="D2" s="161"/>
      <c r="E2" s="161"/>
      <c r="F2" s="161"/>
      <c r="G2" s="161"/>
      <c r="H2" s="161"/>
      <c r="I2" s="161"/>
      <c r="J2" s="161"/>
      <c r="K2" s="161"/>
      <c r="L2" s="161"/>
      <c r="M2" s="161"/>
    </row>
    <row r="3" spans="1:13" s="72" customFormat="1" ht="62" x14ac:dyDescent="0.35">
      <c r="A3" s="75" t="s">
        <v>0</v>
      </c>
      <c r="B3" s="75" t="s">
        <v>9</v>
      </c>
      <c r="C3" s="75" t="s">
        <v>8</v>
      </c>
      <c r="D3" s="73" t="s">
        <v>56</v>
      </c>
      <c r="E3" s="119" t="s">
        <v>85</v>
      </c>
      <c r="F3" s="74" t="s">
        <v>86</v>
      </c>
      <c r="G3" s="75" t="s">
        <v>57</v>
      </c>
      <c r="H3" s="119" t="s">
        <v>99</v>
      </c>
      <c r="I3" s="74" t="s">
        <v>87</v>
      </c>
      <c r="J3" s="75" t="s">
        <v>70</v>
      </c>
      <c r="K3" s="119" t="s">
        <v>54</v>
      </c>
      <c r="L3" s="74" t="s">
        <v>55</v>
      </c>
      <c r="M3" s="75" t="s">
        <v>16</v>
      </c>
    </row>
    <row r="4" spans="1:13" ht="15.5" x14ac:dyDescent="0.35">
      <c r="A4" s="28" t="s">
        <v>1</v>
      </c>
      <c r="B4" s="28" t="s">
        <v>10</v>
      </c>
      <c r="C4" s="12">
        <f>100/1000</f>
        <v>0.1</v>
      </c>
      <c r="D4" s="111">
        <v>0</v>
      </c>
      <c r="E4" s="120">
        <v>2E-3</v>
      </c>
      <c r="F4" s="57">
        <v>6.0000000000000001E-3</v>
      </c>
      <c r="G4" s="48" t="e">
        <f>D4*$D$22</f>
        <v>#VALUE!</v>
      </c>
      <c r="H4" s="85" t="e">
        <f>E4*$D$22</f>
        <v>#VALUE!</v>
      </c>
      <c r="I4" s="35" t="e">
        <f>F4*$D$22</f>
        <v>#VALUE!</v>
      </c>
      <c r="J4" s="15" t="e">
        <f>ROUNDUP(G4/C4,0)</f>
        <v>#VALUE!</v>
      </c>
      <c r="K4" s="108" t="e">
        <f>ROUNDUP(H4/C4,0)</f>
        <v>#VALUE!</v>
      </c>
      <c r="L4" s="39" t="e">
        <f t="shared" ref="L4:L15" si="0">ROUNDUP(I4/C4,0)</f>
        <v>#VALUE!</v>
      </c>
      <c r="M4" s="3" t="s">
        <v>17</v>
      </c>
    </row>
    <row r="5" spans="1:13" ht="15.5" x14ac:dyDescent="0.35">
      <c r="A5" s="28" t="s">
        <v>1</v>
      </c>
      <c r="B5" s="28" t="s">
        <v>49</v>
      </c>
      <c r="C5" s="12">
        <v>0.5</v>
      </c>
      <c r="D5" s="111">
        <v>0</v>
      </c>
      <c r="E5" s="120">
        <v>2E-3</v>
      </c>
      <c r="F5" s="57">
        <v>6.0000000000000001E-3</v>
      </c>
      <c r="G5" s="48" t="e">
        <f t="shared" ref="G5:G17" si="1">D5*$D$22</f>
        <v>#VALUE!</v>
      </c>
      <c r="H5" s="85" t="e">
        <f t="shared" ref="H5:H17" si="2">E5*$D$22</f>
        <v>#VALUE!</v>
      </c>
      <c r="I5" s="35" t="e">
        <f t="shared" ref="I5:I17" si="3">F5*$D$22</f>
        <v>#VALUE!</v>
      </c>
      <c r="J5" s="15" t="e">
        <f t="shared" ref="J5:J17" si="4">ROUNDUP(G5/C5,0)</f>
        <v>#VALUE!</v>
      </c>
      <c r="K5" s="108" t="e">
        <f>ROUNDUP(H5/C5,0)</f>
        <v>#VALUE!</v>
      </c>
      <c r="L5" s="39" t="e">
        <f t="shared" si="0"/>
        <v>#VALUE!</v>
      </c>
      <c r="M5" s="3" t="s">
        <v>17</v>
      </c>
    </row>
    <row r="6" spans="1:13" ht="15.5" x14ac:dyDescent="0.35">
      <c r="A6" s="28" t="s">
        <v>23</v>
      </c>
      <c r="B6" s="28" t="s">
        <v>13</v>
      </c>
      <c r="C6" s="12">
        <v>2</v>
      </c>
      <c r="D6" s="112">
        <v>0</v>
      </c>
      <c r="E6" s="121">
        <v>5.0000000000000001E-4</v>
      </c>
      <c r="F6" s="57">
        <v>2E-3</v>
      </c>
      <c r="G6" s="48" t="e">
        <f t="shared" si="1"/>
        <v>#VALUE!</v>
      </c>
      <c r="H6" s="85" t="e">
        <f t="shared" si="2"/>
        <v>#VALUE!</v>
      </c>
      <c r="I6" s="35" t="e">
        <f t="shared" si="3"/>
        <v>#VALUE!</v>
      </c>
      <c r="J6" s="15" t="e">
        <f t="shared" si="4"/>
        <v>#VALUE!</v>
      </c>
      <c r="K6" s="108" t="e">
        <f t="shared" ref="K6:K15" si="5">ROUNDUP(H6/C6,0)</f>
        <v>#VALUE!</v>
      </c>
      <c r="L6" s="39" t="e">
        <f t="shared" si="0"/>
        <v>#VALUE!</v>
      </c>
      <c r="M6" s="3" t="s">
        <v>18</v>
      </c>
    </row>
    <row r="7" spans="1:13" ht="15.5" x14ac:dyDescent="0.35">
      <c r="A7" s="28" t="s">
        <v>23</v>
      </c>
      <c r="B7" s="28" t="s">
        <v>50</v>
      </c>
      <c r="C7" s="12">
        <v>5</v>
      </c>
      <c r="D7" s="112">
        <v>0</v>
      </c>
      <c r="E7" s="121">
        <v>5.0000000000000001E-4</v>
      </c>
      <c r="F7" s="57">
        <v>2E-3</v>
      </c>
      <c r="G7" s="48" t="e">
        <f t="shared" si="1"/>
        <v>#VALUE!</v>
      </c>
      <c r="H7" s="85" t="e">
        <f t="shared" si="2"/>
        <v>#VALUE!</v>
      </c>
      <c r="I7" s="35" t="e">
        <f t="shared" si="3"/>
        <v>#VALUE!</v>
      </c>
      <c r="J7" s="15" t="e">
        <f t="shared" si="4"/>
        <v>#VALUE!</v>
      </c>
      <c r="K7" s="108" t="e">
        <f t="shared" ref="K7" si="6">ROUNDUP(H7/C7,0)</f>
        <v>#VALUE!</v>
      </c>
      <c r="L7" s="39" t="e">
        <f t="shared" ref="L7" si="7">ROUNDUP(I7/C7,0)</f>
        <v>#VALUE!</v>
      </c>
      <c r="M7" s="3" t="s">
        <v>18</v>
      </c>
    </row>
    <row r="8" spans="1:13" ht="15.5" x14ac:dyDescent="0.35">
      <c r="A8" s="29" t="s">
        <v>3</v>
      </c>
      <c r="B8" s="29" t="s">
        <v>11</v>
      </c>
      <c r="C8" s="13">
        <v>15</v>
      </c>
      <c r="D8" s="113">
        <v>0</v>
      </c>
      <c r="E8" s="105">
        <v>0.1</v>
      </c>
      <c r="F8" s="36">
        <v>0.3</v>
      </c>
      <c r="G8" s="56" t="e">
        <f t="shared" si="1"/>
        <v>#VALUE!</v>
      </c>
      <c r="H8" s="105" t="e">
        <f t="shared" si="2"/>
        <v>#VALUE!</v>
      </c>
      <c r="I8" s="36" t="e">
        <f t="shared" si="3"/>
        <v>#VALUE!</v>
      </c>
      <c r="J8" s="16" t="e">
        <f t="shared" si="4"/>
        <v>#VALUE!</v>
      </c>
      <c r="K8" s="109" t="e">
        <f>ROUNDUP(H8/C8,0)</f>
        <v>#VALUE!</v>
      </c>
      <c r="L8" s="41" t="e">
        <f t="shared" si="0"/>
        <v>#VALUE!</v>
      </c>
      <c r="M8" s="1" t="s">
        <v>19</v>
      </c>
    </row>
    <row r="9" spans="1:13" ht="15.5" x14ac:dyDescent="0.35">
      <c r="A9" s="29" t="s">
        <v>3</v>
      </c>
      <c r="B9" s="29" t="s">
        <v>51</v>
      </c>
      <c r="C9" s="13">
        <v>50</v>
      </c>
      <c r="D9" s="113">
        <v>0</v>
      </c>
      <c r="E9" s="105">
        <v>0.1</v>
      </c>
      <c r="F9" s="36">
        <v>0.3</v>
      </c>
      <c r="G9" s="56" t="e">
        <f t="shared" si="1"/>
        <v>#VALUE!</v>
      </c>
      <c r="H9" s="105" t="e">
        <f t="shared" si="2"/>
        <v>#VALUE!</v>
      </c>
      <c r="I9" s="36" t="e">
        <f t="shared" si="3"/>
        <v>#VALUE!</v>
      </c>
      <c r="J9" s="16" t="e">
        <f t="shared" si="4"/>
        <v>#VALUE!</v>
      </c>
      <c r="K9" s="109" t="e">
        <f t="shared" ref="K9" si="8">ROUNDUP(H9/C9,0)</f>
        <v>#VALUE!</v>
      </c>
      <c r="L9" s="41" t="e">
        <f t="shared" ref="L9" si="9">ROUNDUP(I9/C9,0)</f>
        <v>#VALUE!</v>
      </c>
      <c r="M9" s="1" t="s">
        <v>19</v>
      </c>
    </row>
    <row r="10" spans="1:13" ht="15.5" x14ac:dyDescent="0.35">
      <c r="A10" s="29" t="s">
        <v>24</v>
      </c>
      <c r="B10" s="29" t="s">
        <v>15</v>
      </c>
      <c r="C10" s="13">
        <f>1000*20/100</f>
        <v>200</v>
      </c>
      <c r="D10" s="113">
        <v>0</v>
      </c>
      <c r="E10" s="105">
        <v>1</v>
      </c>
      <c r="F10" s="36">
        <v>2.5</v>
      </c>
      <c r="G10" s="56" t="e">
        <f t="shared" si="1"/>
        <v>#VALUE!</v>
      </c>
      <c r="H10" s="105" t="e">
        <f t="shared" si="2"/>
        <v>#VALUE!</v>
      </c>
      <c r="I10" s="36" t="e">
        <f t="shared" si="3"/>
        <v>#VALUE!</v>
      </c>
      <c r="J10" s="16" t="e">
        <f t="shared" si="4"/>
        <v>#VALUE!</v>
      </c>
      <c r="K10" s="109" t="e">
        <f t="shared" si="5"/>
        <v>#VALUE!</v>
      </c>
      <c r="L10" s="41" t="e">
        <f t="shared" si="0"/>
        <v>#VALUE!</v>
      </c>
      <c r="M10" s="1" t="s">
        <v>20</v>
      </c>
    </row>
    <row r="11" spans="1:13" ht="15.5" x14ac:dyDescent="0.35">
      <c r="A11" s="29" t="s">
        <v>24</v>
      </c>
      <c r="B11" s="29" t="s">
        <v>52</v>
      </c>
      <c r="C11" s="13">
        <v>500</v>
      </c>
      <c r="D11" s="113">
        <v>0</v>
      </c>
      <c r="E11" s="105">
        <v>1</v>
      </c>
      <c r="F11" s="36">
        <v>2.5</v>
      </c>
      <c r="G11" s="56" t="e">
        <f t="shared" si="1"/>
        <v>#VALUE!</v>
      </c>
      <c r="H11" s="105" t="e">
        <f t="shared" si="2"/>
        <v>#VALUE!</v>
      </c>
      <c r="I11" s="36" t="e">
        <f t="shared" si="3"/>
        <v>#VALUE!</v>
      </c>
      <c r="J11" s="16" t="e">
        <f t="shared" si="4"/>
        <v>#VALUE!</v>
      </c>
      <c r="K11" s="109" t="e">
        <f t="shared" ref="K11" si="10">ROUNDUP(H11/C11,0)</f>
        <v>#VALUE!</v>
      </c>
      <c r="L11" s="41" t="e">
        <f t="shared" ref="L11" si="11">ROUNDUP(I11/C11,0)</f>
        <v>#VALUE!</v>
      </c>
      <c r="M11" s="1" t="s">
        <v>20</v>
      </c>
    </row>
    <row r="12" spans="1:13" ht="15.5" x14ac:dyDescent="0.35">
      <c r="A12" s="29" t="s">
        <v>41</v>
      </c>
      <c r="B12" s="29" t="s">
        <v>42</v>
      </c>
      <c r="C12" s="8">
        <f>200/1000</f>
        <v>0.2</v>
      </c>
      <c r="D12" s="112">
        <v>0</v>
      </c>
      <c r="E12" s="122">
        <f>0.5/1000</f>
        <v>5.0000000000000001E-4</v>
      </c>
      <c r="F12" s="58">
        <f>1/1000</f>
        <v>1E-3</v>
      </c>
      <c r="G12" s="56" t="e">
        <f t="shared" si="1"/>
        <v>#VALUE!</v>
      </c>
      <c r="H12" s="86" t="e">
        <f t="shared" si="2"/>
        <v>#VALUE!</v>
      </c>
      <c r="I12" s="60" t="e">
        <f t="shared" si="3"/>
        <v>#VALUE!</v>
      </c>
      <c r="J12" s="16" t="e">
        <f t="shared" si="4"/>
        <v>#VALUE!</v>
      </c>
      <c r="K12" s="109" t="e">
        <f t="shared" si="5"/>
        <v>#VALUE!</v>
      </c>
      <c r="L12" s="41" t="e">
        <f t="shared" si="0"/>
        <v>#VALUE!</v>
      </c>
      <c r="M12" s="1" t="s">
        <v>20</v>
      </c>
    </row>
    <row r="13" spans="1:13" ht="15.5" x14ac:dyDescent="0.35">
      <c r="A13" s="29" t="s">
        <v>43</v>
      </c>
      <c r="B13" s="29" t="s">
        <v>44</v>
      </c>
      <c r="C13" s="8">
        <v>20</v>
      </c>
      <c r="D13" s="114">
        <v>0</v>
      </c>
      <c r="E13" s="86">
        <v>0.15</v>
      </c>
      <c r="F13" s="36">
        <v>0.3</v>
      </c>
      <c r="G13" s="49" t="e">
        <f t="shared" si="1"/>
        <v>#VALUE!</v>
      </c>
      <c r="H13" s="105" t="e">
        <f t="shared" si="2"/>
        <v>#VALUE!</v>
      </c>
      <c r="I13" s="60" t="e">
        <f t="shared" si="3"/>
        <v>#VALUE!</v>
      </c>
      <c r="J13" s="16" t="e">
        <f t="shared" si="4"/>
        <v>#VALUE!</v>
      </c>
      <c r="K13" s="109" t="e">
        <f t="shared" si="5"/>
        <v>#VALUE!</v>
      </c>
      <c r="L13" s="41" t="e">
        <f t="shared" si="0"/>
        <v>#VALUE!</v>
      </c>
      <c r="M13" s="1" t="s">
        <v>20</v>
      </c>
    </row>
    <row r="14" spans="1:13" ht="15.5" x14ac:dyDescent="0.35">
      <c r="A14" s="30" t="s">
        <v>2</v>
      </c>
      <c r="B14" s="30" t="s">
        <v>12</v>
      </c>
      <c r="C14" s="14">
        <v>50</v>
      </c>
      <c r="D14" s="113">
        <v>0</v>
      </c>
      <c r="E14" s="106">
        <v>0.3</v>
      </c>
      <c r="F14" s="37">
        <v>0.5</v>
      </c>
      <c r="G14" s="50" t="e">
        <f t="shared" si="1"/>
        <v>#VALUE!</v>
      </c>
      <c r="H14" s="106" t="e">
        <f t="shared" si="2"/>
        <v>#VALUE!</v>
      </c>
      <c r="I14" s="37" t="e">
        <f t="shared" si="3"/>
        <v>#VALUE!</v>
      </c>
      <c r="J14" s="17" t="e">
        <f t="shared" si="4"/>
        <v>#VALUE!</v>
      </c>
      <c r="K14" s="92" t="e">
        <f t="shared" si="5"/>
        <v>#VALUE!</v>
      </c>
      <c r="L14" s="42" t="e">
        <f t="shared" si="0"/>
        <v>#VALUE!</v>
      </c>
      <c r="M14" s="2" t="s">
        <v>21</v>
      </c>
    </row>
    <row r="15" spans="1:13" ht="15.5" x14ac:dyDescent="0.35">
      <c r="A15" s="30" t="s">
        <v>25</v>
      </c>
      <c r="B15" s="30" t="s">
        <v>14</v>
      </c>
      <c r="C15" s="14">
        <v>50</v>
      </c>
      <c r="D15" s="113">
        <v>0</v>
      </c>
      <c r="E15" s="106">
        <v>0.6</v>
      </c>
      <c r="F15" s="37">
        <v>1.2</v>
      </c>
      <c r="G15" s="50" t="e">
        <f t="shared" si="1"/>
        <v>#VALUE!</v>
      </c>
      <c r="H15" s="106" t="e">
        <f t="shared" si="2"/>
        <v>#VALUE!</v>
      </c>
      <c r="I15" s="37" t="e">
        <f t="shared" si="3"/>
        <v>#VALUE!</v>
      </c>
      <c r="J15" s="17" t="e">
        <f t="shared" si="4"/>
        <v>#VALUE!</v>
      </c>
      <c r="K15" s="92" t="e">
        <f t="shared" si="5"/>
        <v>#VALUE!</v>
      </c>
      <c r="L15" s="42" t="e">
        <f t="shared" si="0"/>
        <v>#VALUE!</v>
      </c>
      <c r="M15" s="2" t="s">
        <v>22</v>
      </c>
    </row>
    <row r="16" spans="1:13" ht="15.5" x14ac:dyDescent="0.35">
      <c r="A16" s="30" t="s">
        <v>37</v>
      </c>
      <c r="B16" s="30" t="s">
        <v>38</v>
      </c>
      <c r="C16" s="14">
        <v>10</v>
      </c>
      <c r="D16" s="115">
        <v>0</v>
      </c>
      <c r="E16" s="123">
        <f>0.15/1000</f>
        <v>1.4999999999999999E-4</v>
      </c>
      <c r="F16" s="33">
        <f>0.2/1000</f>
        <v>2.0000000000000001E-4</v>
      </c>
      <c r="G16" s="55" t="e">
        <f t="shared" si="1"/>
        <v>#VALUE!</v>
      </c>
      <c r="H16" s="88" t="e">
        <f t="shared" si="2"/>
        <v>#VALUE!</v>
      </c>
      <c r="I16" s="59" t="e">
        <f t="shared" si="3"/>
        <v>#VALUE!</v>
      </c>
      <c r="J16" s="17" t="e">
        <f t="shared" si="4"/>
        <v>#VALUE!</v>
      </c>
      <c r="K16" s="92" t="e">
        <f t="shared" ref="K16:K17" si="12">ROUNDUP(H16/C16,0)</f>
        <v>#VALUE!</v>
      </c>
      <c r="L16" s="42" t="e">
        <f>ROUNDUP(I16/C16,0)</f>
        <v>#VALUE!</v>
      </c>
      <c r="M16" s="2" t="s">
        <v>22</v>
      </c>
    </row>
    <row r="17" spans="1:13" ht="15.5" x14ac:dyDescent="0.35">
      <c r="A17" s="30" t="s">
        <v>39</v>
      </c>
      <c r="B17" s="30" t="s">
        <v>40</v>
      </c>
      <c r="C17" s="14">
        <v>250</v>
      </c>
      <c r="D17" s="113">
        <v>0</v>
      </c>
      <c r="E17" s="106">
        <v>0.5</v>
      </c>
      <c r="F17" s="37">
        <v>1.5</v>
      </c>
      <c r="G17" s="50" t="e">
        <f t="shared" si="1"/>
        <v>#VALUE!</v>
      </c>
      <c r="H17" s="106" t="e">
        <f t="shared" si="2"/>
        <v>#VALUE!</v>
      </c>
      <c r="I17" s="37" t="e">
        <f t="shared" si="3"/>
        <v>#VALUE!</v>
      </c>
      <c r="J17" s="17" t="e">
        <f t="shared" si="4"/>
        <v>#VALUE!</v>
      </c>
      <c r="K17" s="92" t="e">
        <f t="shared" si="12"/>
        <v>#VALUE!</v>
      </c>
      <c r="L17" s="42" t="e">
        <f t="shared" ref="L17" si="13">ROUNDUP(I17/C17,0)</f>
        <v>#VALUE!</v>
      </c>
      <c r="M17" s="2" t="s">
        <v>53</v>
      </c>
    </row>
    <row r="18" spans="1:13" ht="15" thickBot="1" x14ac:dyDescent="0.4"/>
    <row r="19" spans="1:13" ht="18.5" x14ac:dyDescent="0.45">
      <c r="B19" s="146" t="s">
        <v>45</v>
      </c>
      <c r="C19" s="147"/>
      <c r="D19" s="148" t="s">
        <v>58</v>
      </c>
      <c r="E19" s="149"/>
      <c r="F19" s="150"/>
      <c r="G19" s="22"/>
      <c r="H19" s="19" t="s">
        <v>73</v>
      </c>
      <c r="I19" s="20"/>
      <c r="J19" s="19"/>
      <c r="K19" s="20"/>
      <c r="L19" s="20"/>
      <c r="M19" s="20"/>
    </row>
    <row r="20" spans="1:13" ht="18.5" x14ac:dyDescent="0.45">
      <c r="B20" s="151" t="s">
        <v>46</v>
      </c>
      <c r="C20" s="152"/>
      <c r="D20" s="153" t="s">
        <v>58</v>
      </c>
      <c r="E20" s="154"/>
      <c r="F20" s="155"/>
      <c r="G20" s="22"/>
      <c r="H20" s="19"/>
      <c r="I20" s="20" t="s">
        <v>64</v>
      </c>
      <c r="J20" s="19"/>
      <c r="K20" s="20"/>
      <c r="L20" s="20"/>
      <c r="M20" s="20"/>
    </row>
    <row r="21" spans="1:13" ht="18.5" x14ac:dyDescent="0.45">
      <c r="B21" s="151" t="s">
        <v>48</v>
      </c>
      <c r="C21" s="152"/>
      <c r="D21" s="153" t="s">
        <v>58</v>
      </c>
      <c r="E21" s="154"/>
      <c r="F21" s="155"/>
      <c r="G21" s="22"/>
      <c r="H21" s="20"/>
      <c r="I21" s="20" t="s">
        <v>60</v>
      </c>
      <c r="J21" s="20"/>
      <c r="K21" s="20"/>
      <c r="L21" s="20"/>
      <c r="M21" s="20"/>
    </row>
    <row r="22" spans="1:13" ht="19" thickBot="1" x14ac:dyDescent="0.5">
      <c r="B22" s="156" t="s">
        <v>6</v>
      </c>
      <c r="C22" s="157"/>
      <c r="D22" s="158" t="s">
        <v>58</v>
      </c>
      <c r="E22" s="159"/>
      <c r="F22" s="67" t="s">
        <v>47</v>
      </c>
      <c r="G22" s="22"/>
      <c r="H22" s="20"/>
      <c r="I22" s="20" t="s">
        <v>61</v>
      </c>
      <c r="J22" s="20"/>
      <c r="K22" s="20"/>
      <c r="L22" s="20"/>
      <c r="M22" s="20"/>
    </row>
    <row r="23" spans="1:13" ht="15.5" x14ac:dyDescent="0.35">
      <c r="G23" s="23"/>
      <c r="H23" s="20"/>
      <c r="I23" s="20" t="s">
        <v>67</v>
      </c>
      <c r="J23" s="20"/>
      <c r="K23" s="20"/>
      <c r="L23" s="20"/>
      <c r="M23" s="20"/>
    </row>
    <row r="24" spans="1:13" ht="15.5" x14ac:dyDescent="0.35">
      <c r="G24" s="23"/>
      <c r="H24" s="160" t="s">
        <v>69</v>
      </c>
      <c r="I24" s="160"/>
      <c r="J24" s="160"/>
      <c r="K24" s="160"/>
      <c r="L24" s="160"/>
      <c r="M24" s="160"/>
    </row>
    <row r="25" spans="1:13" ht="15.5" x14ac:dyDescent="0.35">
      <c r="B25" s="21"/>
      <c r="C25" s="21"/>
      <c r="D25" s="21"/>
      <c r="E25" s="22"/>
      <c r="F25" s="22"/>
      <c r="G25" s="23"/>
      <c r="H25" s="144" t="s">
        <v>59</v>
      </c>
      <c r="I25" s="144"/>
      <c r="J25" s="144"/>
      <c r="K25" s="144"/>
      <c r="L25" s="20"/>
      <c r="M25" s="20"/>
    </row>
    <row r="26" spans="1:13" ht="15.75" customHeight="1" x14ac:dyDescent="0.35">
      <c r="B26" s="21"/>
      <c r="C26" s="21"/>
      <c r="D26" s="21"/>
      <c r="E26" s="22"/>
      <c r="F26" s="22"/>
      <c r="G26" s="23"/>
      <c r="H26" s="145" t="s">
        <v>75</v>
      </c>
      <c r="I26" s="145"/>
      <c r="J26" s="145"/>
      <c r="K26" s="145"/>
      <c r="L26" s="145"/>
      <c r="M26" s="145"/>
    </row>
    <row r="27" spans="1:13" ht="15.5" x14ac:dyDescent="0.35">
      <c r="B27" s="21"/>
      <c r="C27" s="21"/>
      <c r="D27" s="21"/>
      <c r="E27" s="22"/>
      <c r="F27" s="22"/>
      <c r="G27" s="23"/>
      <c r="H27" s="145"/>
      <c r="I27" s="145"/>
      <c r="J27" s="145"/>
      <c r="K27" s="145"/>
      <c r="L27" s="145"/>
      <c r="M27" s="145"/>
    </row>
    <row r="28" spans="1:13" x14ac:dyDescent="0.35">
      <c r="H28" s="4" t="s">
        <v>26</v>
      </c>
      <c r="J28" s="4"/>
    </row>
    <row r="29" spans="1:13" x14ac:dyDescent="0.35">
      <c r="H29" s="51" t="s">
        <v>27</v>
      </c>
    </row>
    <row r="30" spans="1:13" s="65" customFormat="1" ht="15" thickBot="1" x14ac:dyDescent="0.4">
      <c r="E30" s="68"/>
      <c r="F30" s="68"/>
    </row>
    <row r="31" spans="1:13" s="72" customFormat="1" ht="62.5" thickTop="1" x14ac:dyDescent="0.35">
      <c r="A31" s="75" t="s">
        <v>0</v>
      </c>
      <c r="B31" s="75" t="s">
        <v>9</v>
      </c>
      <c r="C31" s="75" t="s">
        <v>8</v>
      </c>
      <c r="D31" s="73" t="s">
        <v>56</v>
      </c>
      <c r="E31" s="119" t="s">
        <v>85</v>
      </c>
      <c r="F31" s="74" t="s">
        <v>86</v>
      </c>
      <c r="G31" s="75" t="s">
        <v>57</v>
      </c>
      <c r="H31" s="119" t="s">
        <v>99</v>
      </c>
      <c r="I31" s="74" t="s">
        <v>87</v>
      </c>
      <c r="J31" s="75" t="s">
        <v>70</v>
      </c>
      <c r="K31" s="119" t="s">
        <v>54</v>
      </c>
      <c r="L31" s="74" t="s">
        <v>55</v>
      </c>
      <c r="M31" s="75" t="s">
        <v>16</v>
      </c>
    </row>
    <row r="32" spans="1:13" ht="15.5" x14ac:dyDescent="0.35">
      <c r="A32" s="28" t="s">
        <v>1</v>
      </c>
      <c r="B32" s="28" t="s">
        <v>10</v>
      </c>
      <c r="C32" s="12">
        <f>100/1000</f>
        <v>0.1</v>
      </c>
      <c r="D32" s="111">
        <v>0</v>
      </c>
      <c r="E32" s="120">
        <v>2E-3</v>
      </c>
      <c r="F32" s="57">
        <v>6.0000000000000001E-3</v>
      </c>
      <c r="G32" s="48" t="e">
        <f t="shared" ref="G32:G45" si="14">D32*$D$50</f>
        <v>#VALUE!</v>
      </c>
      <c r="H32" s="85" t="e">
        <f t="shared" ref="H32:H45" si="15">E32*$D$50</f>
        <v>#VALUE!</v>
      </c>
      <c r="I32" s="35" t="e">
        <f t="shared" ref="I32:I45" si="16">F32*$D$50</f>
        <v>#VALUE!</v>
      </c>
      <c r="J32" s="15" t="e">
        <f>ROUNDUP(G32/C32,0)</f>
        <v>#VALUE!</v>
      </c>
      <c r="K32" s="108" t="e">
        <f>ROUNDUP(H32/C32,0)</f>
        <v>#VALUE!</v>
      </c>
      <c r="L32" s="39" t="e">
        <f t="shared" ref="L32:L43" si="17">ROUNDUP(I32/C32,0)</f>
        <v>#VALUE!</v>
      </c>
      <c r="M32" s="3" t="s">
        <v>17</v>
      </c>
    </row>
    <row r="33" spans="1:13" ht="15.5" x14ac:dyDescent="0.35">
      <c r="A33" s="28" t="s">
        <v>1</v>
      </c>
      <c r="B33" s="28" t="s">
        <v>49</v>
      </c>
      <c r="C33" s="12">
        <v>0.5</v>
      </c>
      <c r="D33" s="111">
        <v>0</v>
      </c>
      <c r="E33" s="120">
        <v>2E-3</v>
      </c>
      <c r="F33" s="57">
        <v>6.0000000000000001E-3</v>
      </c>
      <c r="G33" s="48" t="e">
        <f t="shared" si="14"/>
        <v>#VALUE!</v>
      </c>
      <c r="H33" s="85" t="e">
        <f t="shared" si="15"/>
        <v>#VALUE!</v>
      </c>
      <c r="I33" s="35" t="e">
        <f t="shared" si="16"/>
        <v>#VALUE!</v>
      </c>
      <c r="J33" s="15" t="e">
        <f t="shared" ref="J33:J45" si="18">ROUNDUP(G33/C33,0)</f>
        <v>#VALUE!</v>
      </c>
      <c r="K33" s="108" t="e">
        <f>ROUNDUP(H33/C33,0)</f>
        <v>#VALUE!</v>
      </c>
      <c r="L33" s="39" t="e">
        <f t="shared" si="17"/>
        <v>#VALUE!</v>
      </c>
      <c r="M33" s="3" t="s">
        <v>17</v>
      </c>
    </row>
    <row r="34" spans="1:13" ht="15.5" x14ac:dyDescent="0.35">
      <c r="A34" s="28" t="s">
        <v>23</v>
      </c>
      <c r="B34" s="28" t="s">
        <v>13</v>
      </c>
      <c r="C34" s="12">
        <v>2</v>
      </c>
      <c r="D34" s="112">
        <v>0</v>
      </c>
      <c r="E34" s="121">
        <v>5.0000000000000001E-4</v>
      </c>
      <c r="F34" s="57">
        <v>2E-3</v>
      </c>
      <c r="G34" s="48" t="e">
        <f t="shared" si="14"/>
        <v>#VALUE!</v>
      </c>
      <c r="H34" s="85" t="e">
        <f t="shared" si="15"/>
        <v>#VALUE!</v>
      </c>
      <c r="I34" s="35" t="e">
        <f t="shared" si="16"/>
        <v>#VALUE!</v>
      </c>
      <c r="J34" s="15" t="e">
        <f t="shared" si="18"/>
        <v>#VALUE!</v>
      </c>
      <c r="K34" s="108" t="e">
        <f t="shared" ref="K34:K35" si="19">ROUNDUP(H34/C34,0)</f>
        <v>#VALUE!</v>
      </c>
      <c r="L34" s="39" t="e">
        <f t="shared" si="17"/>
        <v>#VALUE!</v>
      </c>
      <c r="M34" s="3" t="s">
        <v>18</v>
      </c>
    </row>
    <row r="35" spans="1:13" ht="15.5" x14ac:dyDescent="0.35">
      <c r="A35" s="28" t="s">
        <v>23</v>
      </c>
      <c r="B35" s="28" t="s">
        <v>50</v>
      </c>
      <c r="C35" s="12">
        <v>5</v>
      </c>
      <c r="D35" s="112">
        <v>0</v>
      </c>
      <c r="E35" s="121">
        <v>5.0000000000000001E-4</v>
      </c>
      <c r="F35" s="57">
        <v>2E-3</v>
      </c>
      <c r="G35" s="48" t="e">
        <f t="shared" si="14"/>
        <v>#VALUE!</v>
      </c>
      <c r="H35" s="85" t="e">
        <f t="shared" si="15"/>
        <v>#VALUE!</v>
      </c>
      <c r="I35" s="35" t="e">
        <f t="shared" si="16"/>
        <v>#VALUE!</v>
      </c>
      <c r="J35" s="15" t="e">
        <f t="shared" si="18"/>
        <v>#VALUE!</v>
      </c>
      <c r="K35" s="108" t="e">
        <f t="shared" si="19"/>
        <v>#VALUE!</v>
      </c>
      <c r="L35" s="39" t="e">
        <f t="shared" si="17"/>
        <v>#VALUE!</v>
      </c>
      <c r="M35" s="3" t="s">
        <v>18</v>
      </c>
    </row>
    <row r="36" spans="1:13" ht="15.5" x14ac:dyDescent="0.35">
      <c r="A36" s="29" t="s">
        <v>3</v>
      </c>
      <c r="B36" s="29" t="s">
        <v>11</v>
      </c>
      <c r="C36" s="13">
        <v>15</v>
      </c>
      <c r="D36" s="113">
        <v>0</v>
      </c>
      <c r="E36" s="105">
        <v>0.1</v>
      </c>
      <c r="F36" s="36">
        <v>0.3</v>
      </c>
      <c r="G36" s="56" t="e">
        <f t="shared" si="14"/>
        <v>#VALUE!</v>
      </c>
      <c r="H36" s="105" t="e">
        <f t="shared" si="15"/>
        <v>#VALUE!</v>
      </c>
      <c r="I36" s="36" t="e">
        <f t="shared" si="16"/>
        <v>#VALUE!</v>
      </c>
      <c r="J36" s="16" t="e">
        <f t="shared" si="18"/>
        <v>#VALUE!</v>
      </c>
      <c r="K36" s="109" t="e">
        <f>ROUNDUP(H36/C36,0)</f>
        <v>#VALUE!</v>
      </c>
      <c r="L36" s="41" t="e">
        <f t="shared" si="17"/>
        <v>#VALUE!</v>
      </c>
      <c r="M36" s="1" t="s">
        <v>19</v>
      </c>
    </row>
    <row r="37" spans="1:13" ht="15.5" x14ac:dyDescent="0.35">
      <c r="A37" s="29" t="s">
        <v>3</v>
      </c>
      <c r="B37" s="29" t="s">
        <v>51</v>
      </c>
      <c r="C37" s="13">
        <v>50</v>
      </c>
      <c r="D37" s="113">
        <v>0</v>
      </c>
      <c r="E37" s="105">
        <v>0.1</v>
      </c>
      <c r="F37" s="36">
        <v>0.3</v>
      </c>
      <c r="G37" s="56" t="e">
        <f t="shared" si="14"/>
        <v>#VALUE!</v>
      </c>
      <c r="H37" s="105" t="e">
        <f t="shared" si="15"/>
        <v>#VALUE!</v>
      </c>
      <c r="I37" s="36" t="e">
        <f t="shared" si="16"/>
        <v>#VALUE!</v>
      </c>
      <c r="J37" s="16" t="e">
        <f t="shared" si="18"/>
        <v>#VALUE!</v>
      </c>
      <c r="K37" s="109" t="e">
        <f t="shared" ref="K37:K45" si="20">ROUNDUP(H37/C37,0)</f>
        <v>#VALUE!</v>
      </c>
      <c r="L37" s="41" t="e">
        <f t="shared" si="17"/>
        <v>#VALUE!</v>
      </c>
      <c r="M37" s="1" t="s">
        <v>19</v>
      </c>
    </row>
    <row r="38" spans="1:13" ht="15.5" x14ac:dyDescent="0.35">
      <c r="A38" s="29" t="s">
        <v>24</v>
      </c>
      <c r="B38" s="29" t="s">
        <v>15</v>
      </c>
      <c r="C38" s="13">
        <f>1000*20/100</f>
        <v>200</v>
      </c>
      <c r="D38" s="113">
        <v>0</v>
      </c>
      <c r="E38" s="105">
        <v>1</v>
      </c>
      <c r="F38" s="36">
        <v>2.5</v>
      </c>
      <c r="G38" s="56" t="e">
        <f t="shared" si="14"/>
        <v>#VALUE!</v>
      </c>
      <c r="H38" s="105" t="e">
        <f t="shared" si="15"/>
        <v>#VALUE!</v>
      </c>
      <c r="I38" s="36" t="e">
        <f t="shared" si="16"/>
        <v>#VALUE!</v>
      </c>
      <c r="J38" s="16" t="e">
        <f t="shared" si="18"/>
        <v>#VALUE!</v>
      </c>
      <c r="K38" s="109" t="e">
        <f t="shared" si="20"/>
        <v>#VALUE!</v>
      </c>
      <c r="L38" s="41" t="e">
        <f t="shared" si="17"/>
        <v>#VALUE!</v>
      </c>
      <c r="M38" s="1" t="s">
        <v>20</v>
      </c>
    </row>
    <row r="39" spans="1:13" ht="15.5" x14ac:dyDescent="0.35">
      <c r="A39" s="29" t="s">
        <v>24</v>
      </c>
      <c r="B39" s="29" t="s">
        <v>52</v>
      </c>
      <c r="C39" s="13">
        <v>500</v>
      </c>
      <c r="D39" s="113">
        <v>0</v>
      </c>
      <c r="E39" s="105">
        <v>1</v>
      </c>
      <c r="F39" s="36">
        <v>2.5</v>
      </c>
      <c r="G39" s="56" t="e">
        <f t="shared" si="14"/>
        <v>#VALUE!</v>
      </c>
      <c r="H39" s="105" t="e">
        <f t="shared" si="15"/>
        <v>#VALUE!</v>
      </c>
      <c r="I39" s="36" t="e">
        <f t="shared" si="16"/>
        <v>#VALUE!</v>
      </c>
      <c r="J39" s="16" t="e">
        <f t="shared" si="18"/>
        <v>#VALUE!</v>
      </c>
      <c r="K39" s="109" t="e">
        <f t="shared" si="20"/>
        <v>#VALUE!</v>
      </c>
      <c r="L39" s="41" t="e">
        <f t="shared" si="17"/>
        <v>#VALUE!</v>
      </c>
      <c r="M39" s="1" t="s">
        <v>20</v>
      </c>
    </row>
    <row r="40" spans="1:13" ht="15.5" x14ac:dyDescent="0.35">
      <c r="A40" s="29" t="s">
        <v>41</v>
      </c>
      <c r="B40" s="29" t="s">
        <v>42</v>
      </c>
      <c r="C40" s="8">
        <f>200/1000</f>
        <v>0.2</v>
      </c>
      <c r="D40" s="112">
        <v>0</v>
      </c>
      <c r="E40" s="122">
        <f>0.5/1000</f>
        <v>5.0000000000000001E-4</v>
      </c>
      <c r="F40" s="58">
        <f>1/1000</f>
        <v>1E-3</v>
      </c>
      <c r="G40" s="56" t="e">
        <f t="shared" si="14"/>
        <v>#VALUE!</v>
      </c>
      <c r="H40" s="86" t="e">
        <f t="shared" si="15"/>
        <v>#VALUE!</v>
      </c>
      <c r="I40" s="60" t="e">
        <f t="shared" si="16"/>
        <v>#VALUE!</v>
      </c>
      <c r="J40" s="16" t="e">
        <f t="shared" si="18"/>
        <v>#VALUE!</v>
      </c>
      <c r="K40" s="109" t="e">
        <f t="shared" si="20"/>
        <v>#VALUE!</v>
      </c>
      <c r="L40" s="41" t="e">
        <f t="shared" si="17"/>
        <v>#VALUE!</v>
      </c>
      <c r="M40" s="1" t="s">
        <v>20</v>
      </c>
    </row>
    <row r="41" spans="1:13" ht="15.5" x14ac:dyDescent="0.35">
      <c r="A41" s="29" t="s">
        <v>43</v>
      </c>
      <c r="B41" s="29" t="s">
        <v>44</v>
      </c>
      <c r="C41" s="8">
        <v>20</v>
      </c>
      <c r="D41" s="114">
        <v>0</v>
      </c>
      <c r="E41" s="86">
        <v>0.15</v>
      </c>
      <c r="F41" s="36">
        <v>0.3</v>
      </c>
      <c r="G41" s="49" t="e">
        <f t="shared" si="14"/>
        <v>#VALUE!</v>
      </c>
      <c r="H41" s="105" t="e">
        <f t="shared" si="15"/>
        <v>#VALUE!</v>
      </c>
      <c r="I41" s="60" t="e">
        <f t="shared" si="16"/>
        <v>#VALUE!</v>
      </c>
      <c r="J41" s="16" t="e">
        <f t="shared" si="18"/>
        <v>#VALUE!</v>
      </c>
      <c r="K41" s="109" t="e">
        <f t="shared" si="20"/>
        <v>#VALUE!</v>
      </c>
      <c r="L41" s="41" t="e">
        <f t="shared" si="17"/>
        <v>#VALUE!</v>
      </c>
      <c r="M41" s="1" t="s">
        <v>20</v>
      </c>
    </row>
    <row r="42" spans="1:13" ht="15.5" x14ac:dyDescent="0.35">
      <c r="A42" s="30" t="s">
        <v>2</v>
      </c>
      <c r="B42" s="30" t="s">
        <v>12</v>
      </c>
      <c r="C42" s="14">
        <v>50</v>
      </c>
      <c r="D42" s="113">
        <v>0</v>
      </c>
      <c r="E42" s="106">
        <v>0.3</v>
      </c>
      <c r="F42" s="37">
        <v>0.5</v>
      </c>
      <c r="G42" s="50" t="e">
        <f t="shared" si="14"/>
        <v>#VALUE!</v>
      </c>
      <c r="H42" s="106" t="e">
        <f t="shared" si="15"/>
        <v>#VALUE!</v>
      </c>
      <c r="I42" s="37" t="e">
        <f t="shared" si="16"/>
        <v>#VALUE!</v>
      </c>
      <c r="J42" s="17" t="e">
        <f t="shared" si="18"/>
        <v>#VALUE!</v>
      </c>
      <c r="K42" s="92" t="e">
        <f t="shared" si="20"/>
        <v>#VALUE!</v>
      </c>
      <c r="L42" s="42" t="e">
        <f t="shared" si="17"/>
        <v>#VALUE!</v>
      </c>
      <c r="M42" s="2" t="s">
        <v>21</v>
      </c>
    </row>
    <row r="43" spans="1:13" ht="15.5" x14ac:dyDescent="0.35">
      <c r="A43" s="30" t="s">
        <v>25</v>
      </c>
      <c r="B43" s="30" t="s">
        <v>14</v>
      </c>
      <c r="C43" s="14">
        <v>50</v>
      </c>
      <c r="D43" s="113">
        <v>0</v>
      </c>
      <c r="E43" s="106">
        <v>0.6</v>
      </c>
      <c r="F43" s="37">
        <v>1.2</v>
      </c>
      <c r="G43" s="50" t="e">
        <f t="shared" si="14"/>
        <v>#VALUE!</v>
      </c>
      <c r="H43" s="106" t="e">
        <f t="shared" si="15"/>
        <v>#VALUE!</v>
      </c>
      <c r="I43" s="37" t="e">
        <f t="shared" si="16"/>
        <v>#VALUE!</v>
      </c>
      <c r="J43" s="17" t="e">
        <f t="shared" si="18"/>
        <v>#VALUE!</v>
      </c>
      <c r="K43" s="92" t="e">
        <f t="shared" si="20"/>
        <v>#VALUE!</v>
      </c>
      <c r="L43" s="42" t="e">
        <f t="shared" si="17"/>
        <v>#VALUE!</v>
      </c>
      <c r="M43" s="2" t="s">
        <v>22</v>
      </c>
    </row>
    <row r="44" spans="1:13" ht="15.5" x14ac:dyDescent="0.35">
      <c r="A44" s="30" t="s">
        <v>37</v>
      </c>
      <c r="B44" s="30" t="s">
        <v>38</v>
      </c>
      <c r="C44" s="14">
        <v>10</v>
      </c>
      <c r="D44" s="115">
        <v>0</v>
      </c>
      <c r="E44" s="123">
        <f>0.15/1000</f>
        <v>1.4999999999999999E-4</v>
      </c>
      <c r="F44" s="33">
        <f>0.2/1000</f>
        <v>2.0000000000000001E-4</v>
      </c>
      <c r="G44" s="55" t="e">
        <f t="shared" si="14"/>
        <v>#VALUE!</v>
      </c>
      <c r="H44" s="88" t="e">
        <f t="shared" si="15"/>
        <v>#VALUE!</v>
      </c>
      <c r="I44" s="59" t="e">
        <f t="shared" si="16"/>
        <v>#VALUE!</v>
      </c>
      <c r="J44" s="17" t="e">
        <f t="shared" si="18"/>
        <v>#VALUE!</v>
      </c>
      <c r="K44" s="92" t="e">
        <f t="shared" si="20"/>
        <v>#VALUE!</v>
      </c>
      <c r="L44" s="42" t="e">
        <f>ROUNDUP(I44/C44,0)</f>
        <v>#VALUE!</v>
      </c>
      <c r="M44" s="2" t="s">
        <v>22</v>
      </c>
    </row>
    <row r="45" spans="1:13" ht="15.5" x14ac:dyDescent="0.35">
      <c r="A45" s="30" t="s">
        <v>39</v>
      </c>
      <c r="B45" s="30" t="s">
        <v>40</v>
      </c>
      <c r="C45" s="14">
        <v>250</v>
      </c>
      <c r="D45" s="113">
        <v>0</v>
      </c>
      <c r="E45" s="106">
        <v>0.5</v>
      </c>
      <c r="F45" s="37">
        <v>1.5</v>
      </c>
      <c r="G45" s="50" t="e">
        <f t="shared" si="14"/>
        <v>#VALUE!</v>
      </c>
      <c r="H45" s="106" t="e">
        <f t="shared" si="15"/>
        <v>#VALUE!</v>
      </c>
      <c r="I45" s="37" t="e">
        <f t="shared" si="16"/>
        <v>#VALUE!</v>
      </c>
      <c r="J45" s="17" t="e">
        <f t="shared" si="18"/>
        <v>#VALUE!</v>
      </c>
      <c r="K45" s="92" t="e">
        <f t="shared" si="20"/>
        <v>#VALUE!</v>
      </c>
      <c r="L45" s="42" t="e">
        <f t="shared" ref="L45" si="21">ROUNDUP(I45/C45,0)</f>
        <v>#VALUE!</v>
      </c>
      <c r="M45" s="2" t="s">
        <v>53</v>
      </c>
    </row>
    <row r="46" spans="1:13" ht="15" thickBot="1" x14ac:dyDescent="0.4"/>
    <row r="47" spans="1:13" ht="18.5" x14ac:dyDescent="0.45">
      <c r="B47" s="146" t="s">
        <v>45</v>
      </c>
      <c r="C47" s="147"/>
      <c r="D47" s="148" t="s">
        <v>58</v>
      </c>
      <c r="E47" s="149"/>
      <c r="F47" s="150"/>
      <c r="G47" s="22"/>
      <c r="H47" s="19" t="s">
        <v>73</v>
      </c>
      <c r="I47" s="20"/>
      <c r="J47" s="19"/>
      <c r="K47" s="20"/>
      <c r="L47" s="20"/>
      <c r="M47" s="20"/>
    </row>
    <row r="48" spans="1:13" ht="18.5" x14ac:dyDescent="0.45">
      <c r="B48" s="151" t="s">
        <v>46</v>
      </c>
      <c r="C48" s="152"/>
      <c r="D48" s="153" t="s">
        <v>58</v>
      </c>
      <c r="E48" s="154"/>
      <c r="F48" s="155"/>
      <c r="G48" s="22"/>
      <c r="H48" s="19"/>
      <c r="I48" s="20" t="s">
        <v>64</v>
      </c>
      <c r="J48" s="19"/>
      <c r="K48" s="20"/>
      <c r="L48" s="20"/>
      <c r="M48" s="20"/>
    </row>
    <row r="49" spans="1:13" ht="18.5" x14ac:dyDescent="0.45">
      <c r="B49" s="151" t="s">
        <v>48</v>
      </c>
      <c r="C49" s="152"/>
      <c r="D49" s="153" t="s">
        <v>58</v>
      </c>
      <c r="E49" s="154"/>
      <c r="F49" s="155"/>
      <c r="G49" s="22"/>
      <c r="H49" s="20"/>
      <c r="I49" s="20" t="s">
        <v>60</v>
      </c>
      <c r="J49" s="20"/>
      <c r="K49" s="20"/>
      <c r="L49" s="20"/>
      <c r="M49" s="20"/>
    </row>
    <row r="50" spans="1:13" ht="19" thickBot="1" x14ac:dyDescent="0.5">
      <c r="B50" s="156" t="s">
        <v>6</v>
      </c>
      <c r="C50" s="157"/>
      <c r="D50" s="158" t="s">
        <v>58</v>
      </c>
      <c r="E50" s="159"/>
      <c r="F50" s="117" t="s">
        <v>47</v>
      </c>
      <c r="G50" s="22"/>
      <c r="H50" s="20"/>
      <c r="I50" s="20" t="s">
        <v>61</v>
      </c>
      <c r="J50" s="20"/>
      <c r="K50" s="20"/>
      <c r="L50" s="20"/>
      <c r="M50" s="20"/>
    </row>
    <row r="51" spans="1:13" ht="15.5" x14ac:dyDescent="0.35">
      <c r="G51" s="23"/>
      <c r="H51" s="20"/>
      <c r="I51" s="20" t="s">
        <v>67</v>
      </c>
      <c r="J51" s="20"/>
      <c r="K51" s="20"/>
      <c r="L51" s="20"/>
      <c r="M51" s="20"/>
    </row>
    <row r="52" spans="1:13" ht="15.5" x14ac:dyDescent="0.35">
      <c r="G52" s="23"/>
      <c r="H52" s="160" t="s">
        <v>69</v>
      </c>
      <c r="I52" s="160"/>
      <c r="J52" s="160"/>
      <c r="K52" s="160"/>
      <c r="L52" s="160"/>
      <c r="M52" s="160"/>
    </row>
    <row r="53" spans="1:13" ht="15.5" x14ac:dyDescent="0.35">
      <c r="B53" s="21"/>
      <c r="C53" s="21"/>
      <c r="D53" s="21"/>
      <c r="E53" s="22"/>
      <c r="F53" s="22"/>
      <c r="G53" s="23"/>
      <c r="H53" s="144" t="s">
        <v>59</v>
      </c>
      <c r="I53" s="144"/>
      <c r="J53" s="144"/>
      <c r="K53" s="144"/>
      <c r="L53" s="20"/>
      <c r="M53" s="20"/>
    </row>
    <row r="54" spans="1:13" ht="15.75" customHeight="1" x14ac:dyDescent="0.35">
      <c r="B54" s="21"/>
      <c r="C54" s="21"/>
      <c r="D54" s="21"/>
      <c r="E54" s="22"/>
      <c r="F54" s="22"/>
      <c r="G54" s="23"/>
      <c r="H54" s="145" t="s">
        <v>75</v>
      </c>
      <c r="I54" s="145"/>
      <c r="J54" s="145"/>
      <c r="K54" s="145"/>
      <c r="L54" s="145"/>
      <c r="M54" s="145"/>
    </row>
    <row r="55" spans="1:13" ht="15.5" x14ac:dyDescent="0.35">
      <c r="B55" s="21"/>
      <c r="C55" s="21"/>
      <c r="D55" s="21"/>
      <c r="E55" s="22"/>
      <c r="F55" s="22"/>
      <c r="G55" s="23"/>
      <c r="H55" s="145"/>
      <c r="I55" s="145"/>
      <c r="J55" s="145"/>
      <c r="K55" s="145"/>
      <c r="L55" s="145"/>
      <c r="M55" s="145"/>
    </row>
    <row r="56" spans="1:13" x14ac:dyDescent="0.35">
      <c r="H56" s="4" t="s">
        <v>26</v>
      </c>
      <c r="J56" s="4"/>
    </row>
    <row r="57" spans="1:13" x14ac:dyDescent="0.35">
      <c r="H57" s="51" t="s">
        <v>27</v>
      </c>
    </row>
    <row r="58" spans="1:13" s="65" customFormat="1" ht="15" thickBot="1" x14ac:dyDescent="0.4">
      <c r="E58" s="68"/>
      <c r="F58" s="68"/>
    </row>
    <row r="59" spans="1:13" s="72" customFormat="1" ht="62.5" thickTop="1" x14ac:dyDescent="0.35">
      <c r="A59" s="75" t="s">
        <v>0</v>
      </c>
      <c r="B59" s="75" t="s">
        <v>9</v>
      </c>
      <c r="C59" s="75" t="s">
        <v>8</v>
      </c>
      <c r="D59" s="73" t="s">
        <v>56</v>
      </c>
      <c r="E59" s="119" t="s">
        <v>85</v>
      </c>
      <c r="F59" s="74" t="s">
        <v>86</v>
      </c>
      <c r="G59" s="75" t="s">
        <v>57</v>
      </c>
      <c r="H59" s="119" t="s">
        <v>99</v>
      </c>
      <c r="I59" s="74" t="s">
        <v>87</v>
      </c>
      <c r="J59" s="75" t="s">
        <v>70</v>
      </c>
      <c r="K59" s="119" t="s">
        <v>54</v>
      </c>
      <c r="L59" s="74" t="s">
        <v>55</v>
      </c>
      <c r="M59" s="75" t="s">
        <v>16</v>
      </c>
    </row>
    <row r="60" spans="1:13" ht="15.5" x14ac:dyDescent="0.35">
      <c r="A60" s="28" t="s">
        <v>1</v>
      </c>
      <c r="B60" s="28" t="s">
        <v>10</v>
      </c>
      <c r="C60" s="12">
        <f>100/1000</f>
        <v>0.1</v>
      </c>
      <c r="D60" s="111">
        <v>0</v>
      </c>
      <c r="E60" s="120">
        <v>2E-3</v>
      </c>
      <c r="F60" s="57">
        <v>6.0000000000000001E-3</v>
      </c>
      <c r="G60" s="15" t="e">
        <f>D60*$D$78</f>
        <v>#VALUE!</v>
      </c>
      <c r="H60" s="104" t="e">
        <f>E60*$D$78</f>
        <v>#VALUE!</v>
      </c>
      <c r="I60" s="34" t="e">
        <f>F60*$D$78</f>
        <v>#VALUE!</v>
      </c>
      <c r="J60" s="15" t="e">
        <f>ROUNDUP(G60/C60,0)</f>
        <v>#VALUE!</v>
      </c>
      <c r="K60" s="108" t="e">
        <f>ROUNDUP(H60/C60,0)</f>
        <v>#VALUE!</v>
      </c>
      <c r="L60" s="39" t="e">
        <f t="shared" ref="L60:L71" si="22">ROUNDUP(I60/C60,0)</f>
        <v>#VALUE!</v>
      </c>
      <c r="M60" s="3" t="s">
        <v>17</v>
      </c>
    </row>
    <row r="61" spans="1:13" ht="15.5" x14ac:dyDescent="0.35">
      <c r="A61" s="28" t="s">
        <v>1</v>
      </c>
      <c r="B61" s="28" t="s">
        <v>49</v>
      </c>
      <c r="C61" s="12">
        <v>0.5</v>
      </c>
      <c r="D61" s="111">
        <v>0</v>
      </c>
      <c r="E61" s="120">
        <v>2E-3</v>
      </c>
      <c r="F61" s="57">
        <v>6.0000000000000001E-3</v>
      </c>
      <c r="G61" s="15" t="e">
        <f t="shared" ref="G61:G73" si="23">D61*$D$78</f>
        <v>#VALUE!</v>
      </c>
      <c r="H61" s="104" t="e">
        <f t="shared" ref="H61:H73" si="24">E61*$D$78</f>
        <v>#VALUE!</v>
      </c>
      <c r="I61" s="34" t="e">
        <f t="shared" ref="I61:I73" si="25">F61*$D$78</f>
        <v>#VALUE!</v>
      </c>
      <c r="J61" s="15" t="e">
        <f t="shared" ref="J61:J73" si="26">ROUNDUP(G61/C61,0)</f>
        <v>#VALUE!</v>
      </c>
      <c r="K61" s="108" t="e">
        <f>ROUNDUP(H61/C61,0)</f>
        <v>#VALUE!</v>
      </c>
      <c r="L61" s="39" t="e">
        <f t="shared" si="22"/>
        <v>#VALUE!</v>
      </c>
      <c r="M61" s="3" t="s">
        <v>17</v>
      </c>
    </row>
    <row r="62" spans="1:13" ht="15.5" x14ac:dyDescent="0.35">
      <c r="A62" s="28" t="s">
        <v>23</v>
      </c>
      <c r="B62" s="28" t="s">
        <v>13</v>
      </c>
      <c r="C62" s="12">
        <v>2</v>
      </c>
      <c r="D62" s="112">
        <v>0</v>
      </c>
      <c r="E62" s="121">
        <v>5.0000000000000001E-4</v>
      </c>
      <c r="F62" s="57">
        <v>2E-3</v>
      </c>
      <c r="G62" s="15" t="e">
        <f t="shared" si="23"/>
        <v>#VALUE!</v>
      </c>
      <c r="H62" s="104" t="e">
        <f t="shared" si="24"/>
        <v>#VALUE!</v>
      </c>
      <c r="I62" s="34" t="e">
        <f t="shared" si="25"/>
        <v>#VALUE!</v>
      </c>
      <c r="J62" s="15" t="e">
        <f t="shared" si="26"/>
        <v>#VALUE!</v>
      </c>
      <c r="K62" s="108" t="e">
        <f t="shared" ref="K62:K63" si="27">ROUNDUP(H62/C62,0)</f>
        <v>#VALUE!</v>
      </c>
      <c r="L62" s="39" t="e">
        <f t="shared" si="22"/>
        <v>#VALUE!</v>
      </c>
      <c r="M62" s="3" t="s">
        <v>18</v>
      </c>
    </row>
    <row r="63" spans="1:13" ht="15.5" x14ac:dyDescent="0.35">
      <c r="A63" s="28" t="s">
        <v>23</v>
      </c>
      <c r="B63" s="28" t="s">
        <v>50</v>
      </c>
      <c r="C63" s="12">
        <v>5</v>
      </c>
      <c r="D63" s="112">
        <v>0</v>
      </c>
      <c r="E63" s="121">
        <v>5.0000000000000001E-4</v>
      </c>
      <c r="F63" s="57">
        <v>2E-3</v>
      </c>
      <c r="G63" s="15" t="e">
        <f t="shared" si="23"/>
        <v>#VALUE!</v>
      </c>
      <c r="H63" s="104" t="e">
        <f t="shared" si="24"/>
        <v>#VALUE!</v>
      </c>
      <c r="I63" s="34" t="e">
        <f t="shared" si="25"/>
        <v>#VALUE!</v>
      </c>
      <c r="J63" s="15" t="e">
        <f t="shared" si="26"/>
        <v>#VALUE!</v>
      </c>
      <c r="K63" s="108" t="e">
        <f t="shared" si="27"/>
        <v>#VALUE!</v>
      </c>
      <c r="L63" s="39" t="e">
        <f t="shared" si="22"/>
        <v>#VALUE!</v>
      </c>
      <c r="M63" s="3" t="s">
        <v>18</v>
      </c>
    </row>
    <row r="64" spans="1:13" ht="15.5" x14ac:dyDescent="0.35">
      <c r="A64" s="29" t="s">
        <v>3</v>
      </c>
      <c r="B64" s="29" t="s">
        <v>11</v>
      </c>
      <c r="C64" s="13">
        <v>15</v>
      </c>
      <c r="D64" s="113">
        <v>0</v>
      </c>
      <c r="E64" s="105">
        <v>0.1</v>
      </c>
      <c r="F64" s="36">
        <v>0.3</v>
      </c>
      <c r="G64" s="16" t="e">
        <f t="shared" si="23"/>
        <v>#VALUE!</v>
      </c>
      <c r="H64" s="105" t="e">
        <f t="shared" si="24"/>
        <v>#VALUE!</v>
      </c>
      <c r="I64" s="36" t="e">
        <f t="shared" si="25"/>
        <v>#VALUE!</v>
      </c>
      <c r="J64" s="16" t="e">
        <f t="shared" si="26"/>
        <v>#VALUE!</v>
      </c>
      <c r="K64" s="109" t="e">
        <f>ROUNDUP(H64/C64,0)</f>
        <v>#VALUE!</v>
      </c>
      <c r="L64" s="41" t="e">
        <f t="shared" si="22"/>
        <v>#VALUE!</v>
      </c>
      <c r="M64" s="1" t="s">
        <v>19</v>
      </c>
    </row>
    <row r="65" spans="1:13" ht="15.5" x14ac:dyDescent="0.35">
      <c r="A65" s="29" t="s">
        <v>3</v>
      </c>
      <c r="B65" s="29" t="s">
        <v>51</v>
      </c>
      <c r="C65" s="13">
        <v>50</v>
      </c>
      <c r="D65" s="113">
        <v>0</v>
      </c>
      <c r="E65" s="105">
        <v>0.1</v>
      </c>
      <c r="F65" s="36">
        <v>0.3</v>
      </c>
      <c r="G65" s="16" t="e">
        <f t="shared" si="23"/>
        <v>#VALUE!</v>
      </c>
      <c r="H65" s="105" t="e">
        <f t="shared" si="24"/>
        <v>#VALUE!</v>
      </c>
      <c r="I65" s="36" t="e">
        <f t="shared" si="25"/>
        <v>#VALUE!</v>
      </c>
      <c r="J65" s="16" t="e">
        <f t="shared" si="26"/>
        <v>#VALUE!</v>
      </c>
      <c r="K65" s="109" t="e">
        <f t="shared" ref="K65:K73" si="28">ROUNDUP(H65/C65,0)</f>
        <v>#VALUE!</v>
      </c>
      <c r="L65" s="41" t="e">
        <f t="shared" si="22"/>
        <v>#VALUE!</v>
      </c>
      <c r="M65" s="1" t="s">
        <v>19</v>
      </c>
    </row>
    <row r="66" spans="1:13" ht="15.5" x14ac:dyDescent="0.35">
      <c r="A66" s="29" t="s">
        <v>24</v>
      </c>
      <c r="B66" s="29" t="s">
        <v>15</v>
      </c>
      <c r="C66" s="13">
        <f>1000*20/100</f>
        <v>200</v>
      </c>
      <c r="D66" s="113">
        <v>0</v>
      </c>
      <c r="E66" s="105">
        <v>1</v>
      </c>
      <c r="F66" s="36">
        <v>2.5</v>
      </c>
      <c r="G66" s="16" t="e">
        <f t="shared" si="23"/>
        <v>#VALUE!</v>
      </c>
      <c r="H66" s="105" t="e">
        <f t="shared" si="24"/>
        <v>#VALUE!</v>
      </c>
      <c r="I66" s="36" t="e">
        <f t="shared" si="25"/>
        <v>#VALUE!</v>
      </c>
      <c r="J66" s="16" t="e">
        <f t="shared" si="26"/>
        <v>#VALUE!</v>
      </c>
      <c r="K66" s="109" t="e">
        <f t="shared" si="28"/>
        <v>#VALUE!</v>
      </c>
      <c r="L66" s="41" t="e">
        <f t="shared" si="22"/>
        <v>#VALUE!</v>
      </c>
      <c r="M66" s="1" t="s">
        <v>20</v>
      </c>
    </row>
    <row r="67" spans="1:13" ht="15.5" x14ac:dyDescent="0.35">
      <c r="A67" s="29" t="s">
        <v>24</v>
      </c>
      <c r="B67" s="29" t="s">
        <v>52</v>
      </c>
      <c r="C67" s="13">
        <v>500</v>
      </c>
      <c r="D67" s="113">
        <v>0</v>
      </c>
      <c r="E67" s="105">
        <v>1</v>
      </c>
      <c r="F67" s="36">
        <v>2.5</v>
      </c>
      <c r="G67" s="16" t="e">
        <f t="shared" si="23"/>
        <v>#VALUE!</v>
      </c>
      <c r="H67" s="105" t="e">
        <f t="shared" si="24"/>
        <v>#VALUE!</v>
      </c>
      <c r="I67" s="36" t="e">
        <f t="shared" si="25"/>
        <v>#VALUE!</v>
      </c>
      <c r="J67" s="16" t="e">
        <f t="shared" si="26"/>
        <v>#VALUE!</v>
      </c>
      <c r="K67" s="109" t="e">
        <f t="shared" si="28"/>
        <v>#VALUE!</v>
      </c>
      <c r="L67" s="41" t="e">
        <f t="shared" si="22"/>
        <v>#VALUE!</v>
      </c>
      <c r="M67" s="1" t="s">
        <v>20</v>
      </c>
    </row>
    <row r="68" spans="1:13" ht="15.5" x14ac:dyDescent="0.35">
      <c r="A68" s="29" t="s">
        <v>41</v>
      </c>
      <c r="B68" s="29" t="s">
        <v>42</v>
      </c>
      <c r="C68" s="8">
        <f>200/1000</f>
        <v>0.2</v>
      </c>
      <c r="D68" s="112">
        <v>0</v>
      </c>
      <c r="E68" s="122">
        <f>0.5/1000</f>
        <v>5.0000000000000001E-4</v>
      </c>
      <c r="F68" s="58">
        <f>1/1000</f>
        <v>1E-3</v>
      </c>
      <c r="G68" s="16" t="e">
        <f t="shared" si="23"/>
        <v>#VALUE!</v>
      </c>
      <c r="H68" s="105" t="e">
        <f t="shared" si="24"/>
        <v>#VALUE!</v>
      </c>
      <c r="I68" s="36" t="e">
        <f t="shared" si="25"/>
        <v>#VALUE!</v>
      </c>
      <c r="J68" s="16" t="e">
        <f t="shared" si="26"/>
        <v>#VALUE!</v>
      </c>
      <c r="K68" s="109" t="e">
        <f t="shared" si="28"/>
        <v>#VALUE!</v>
      </c>
      <c r="L68" s="41" t="e">
        <f t="shared" si="22"/>
        <v>#VALUE!</v>
      </c>
      <c r="M68" s="1" t="s">
        <v>20</v>
      </c>
    </row>
    <row r="69" spans="1:13" ht="15.5" x14ac:dyDescent="0.35">
      <c r="A69" s="29" t="s">
        <v>43</v>
      </c>
      <c r="B69" s="29" t="s">
        <v>44</v>
      </c>
      <c r="C69" s="8">
        <v>20</v>
      </c>
      <c r="D69" s="114">
        <v>0</v>
      </c>
      <c r="E69" s="86">
        <v>0.15</v>
      </c>
      <c r="F69" s="36">
        <v>0.3</v>
      </c>
      <c r="G69" s="16" t="e">
        <f t="shared" si="23"/>
        <v>#VALUE!</v>
      </c>
      <c r="H69" s="105" t="e">
        <f t="shared" si="24"/>
        <v>#VALUE!</v>
      </c>
      <c r="I69" s="36" t="e">
        <f t="shared" si="25"/>
        <v>#VALUE!</v>
      </c>
      <c r="J69" s="16" t="e">
        <f t="shared" si="26"/>
        <v>#VALUE!</v>
      </c>
      <c r="K69" s="109" t="e">
        <f t="shared" si="28"/>
        <v>#VALUE!</v>
      </c>
      <c r="L69" s="41" t="e">
        <f t="shared" si="22"/>
        <v>#VALUE!</v>
      </c>
      <c r="M69" s="1" t="s">
        <v>20</v>
      </c>
    </row>
    <row r="70" spans="1:13" ht="15.5" x14ac:dyDescent="0.35">
      <c r="A70" s="30" t="s">
        <v>2</v>
      </c>
      <c r="B70" s="30" t="s">
        <v>12</v>
      </c>
      <c r="C70" s="14">
        <v>50</v>
      </c>
      <c r="D70" s="113">
        <v>0</v>
      </c>
      <c r="E70" s="106">
        <v>0.3</v>
      </c>
      <c r="F70" s="37">
        <v>0.5</v>
      </c>
      <c r="G70" s="17" t="e">
        <f t="shared" si="23"/>
        <v>#VALUE!</v>
      </c>
      <c r="H70" s="106" t="e">
        <f t="shared" si="24"/>
        <v>#VALUE!</v>
      </c>
      <c r="I70" s="37" t="e">
        <f t="shared" si="25"/>
        <v>#VALUE!</v>
      </c>
      <c r="J70" s="17" t="e">
        <f t="shared" si="26"/>
        <v>#VALUE!</v>
      </c>
      <c r="K70" s="92" t="e">
        <f t="shared" si="28"/>
        <v>#VALUE!</v>
      </c>
      <c r="L70" s="42" t="e">
        <f t="shared" si="22"/>
        <v>#VALUE!</v>
      </c>
      <c r="M70" s="2" t="s">
        <v>21</v>
      </c>
    </row>
    <row r="71" spans="1:13" ht="15.5" x14ac:dyDescent="0.35">
      <c r="A71" s="30" t="s">
        <v>25</v>
      </c>
      <c r="B71" s="30" t="s">
        <v>14</v>
      </c>
      <c r="C71" s="14">
        <v>50</v>
      </c>
      <c r="D71" s="113">
        <v>0</v>
      </c>
      <c r="E71" s="106">
        <v>0.6</v>
      </c>
      <c r="F71" s="37">
        <v>1.2</v>
      </c>
      <c r="G71" s="17" t="e">
        <f t="shared" si="23"/>
        <v>#VALUE!</v>
      </c>
      <c r="H71" s="106" t="e">
        <f t="shared" si="24"/>
        <v>#VALUE!</v>
      </c>
      <c r="I71" s="37" t="e">
        <f t="shared" si="25"/>
        <v>#VALUE!</v>
      </c>
      <c r="J71" s="17" t="e">
        <f t="shared" si="26"/>
        <v>#VALUE!</v>
      </c>
      <c r="K71" s="92" t="e">
        <f t="shared" si="28"/>
        <v>#VALUE!</v>
      </c>
      <c r="L71" s="42" t="e">
        <f t="shared" si="22"/>
        <v>#VALUE!</v>
      </c>
      <c r="M71" s="2" t="s">
        <v>22</v>
      </c>
    </row>
    <row r="72" spans="1:13" ht="15.5" x14ac:dyDescent="0.35">
      <c r="A72" s="30" t="s">
        <v>37</v>
      </c>
      <c r="B72" s="30" t="s">
        <v>38</v>
      </c>
      <c r="C72" s="14">
        <v>10</v>
      </c>
      <c r="D72" s="115">
        <v>0</v>
      </c>
      <c r="E72" s="123">
        <f>0.15/1000</f>
        <v>1.4999999999999999E-4</v>
      </c>
      <c r="F72" s="33">
        <f>0.2/1000</f>
        <v>2.0000000000000001E-4</v>
      </c>
      <c r="G72" s="17" t="e">
        <f t="shared" si="23"/>
        <v>#VALUE!</v>
      </c>
      <c r="H72" s="106" t="e">
        <f t="shared" si="24"/>
        <v>#VALUE!</v>
      </c>
      <c r="I72" s="37" t="e">
        <f t="shared" si="25"/>
        <v>#VALUE!</v>
      </c>
      <c r="J72" s="17" t="e">
        <f t="shared" si="26"/>
        <v>#VALUE!</v>
      </c>
      <c r="K72" s="92" t="e">
        <f t="shared" si="28"/>
        <v>#VALUE!</v>
      </c>
      <c r="L72" s="42" t="e">
        <f>ROUNDUP(I72/C72,0)</f>
        <v>#VALUE!</v>
      </c>
      <c r="M72" s="2" t="s">
        <v>22</v>
      </c>
    </row>
    <row r="73" spans="1:13" ht="15.5" x14ac:dyDescent="0.35">
      <c r="A73" s="30" t="s">
        <v>39</v>
      </c>
      <c r="B73" s="30" t="s">
        <v>40</v>
      </c>
      <c r="C73" s="14">
        <v>250</v>
      </c>
      <c r="D73" s="113">
        <v>0</v>
      </c>
      <c r="E73" s="106">
        <v>0.5</v>
      </c>
      <c r="F73" s="37">
        <v>1.5</v>
      </c>
      <c r="G73" s="17" t="e">
        <f t="shared" si="23"/>
        <v>#VALUE!</v>
      </c>
      <c r="H73" s="106" t="e">
        <f t="shared" si="24"/>
        <v>#VALUE!</v>
      </c>
      <c r="I73" s="37" t="e">
        <f t="shared" si="25"/>
        <v>#VALUE!</v>
      </c>
      <c r="J73" s="17" t="e">
        <f t="shared" si="26"/>
        <v>#VALUE!</v>
      </c>
      <c r="K73" s="92" t="e">
        <f t="shared" si="28"/>
        <v>#VALUE!</v>
      </c>
      <c r="L73" s="42" t="e">
        <f t="shared" ref="L73" si="29">ROUNDUP(I73/C73,0)</f>
        <v>#VALUE!</v>
      </c>
      <c r="M73" s="2" t="s">
        <v>53</v>
      </c>
    </row>
    <row r="74" spans="1:13" ht="15" thickBot="1" x14ac:dyDescent="0.4"/>
    <row r="75" spans="1:13" ht="18.5" x14ac:dyDescent="0.45">
      <c r="B75" s="146" t="s">
        <v>45</v>
      </c>
      <c r="C75" s="147"/>
      <c r="D75" s="148" t="s">
        <v>58</v>
      </c>
      <c r="E75" s="149"/>
      <c r="F75" s="150"/>
      <c r="G75" s="22"/>
      <c r="H75" s="19" t="s">
        <v>73</v>
      </c>
      <c r="I75" s="20"/>
      <c r="J75" s="19"/>
      <c r="K75" s="20"/>
      <c r="L75" s="20"/>
      <c r="M75" s="20"/>
    </row>
    <row r="76" spans="1:13" ht="18.5" x14ac:dyDescent="0.45">
      <c r="B76" s="151" t="s">
        <v>46</v>
      </c>
      <c r="C76" s="152"/>
      <c r="D76" s="153" t="s">
        <v>58</v>
      </c>
      <c r="E76" s="154"/>
      <c r="F76" s="155"/>
      <c r="G76" s="22"/>
      <c r="H76" s="19"/>
      <c r="I76" s="20" t="s">
        <v>64</v>
      </c>
      <c r="J76" s="19"/>
      <c r="K76" s="20"/>
      <c r="L76" s="20"/>
      <c r="M76" s="20"/>
    </row>
    <row r="77" spans="1:13" ht="18.5" x14ac:dyDescent="0.45">
      <c r="B77" s="151" t="s">
        <v>48</v>
      </c>
      <c r="C77" s="152"/>
      <c r="D77" s="153" t="s">
        <v>58</v>
      </c>
      <c r="E77" s="154"/>
      <c r="F77" s="155"/>
      <c r="G77" s="22"/>
      <c r="H77" s="20"/>
      <c r="I77" s="20" t="s">
        <v>60</v>
      </c>
      <c r="J77" s="20"/>
      <c r="K77" s="20"/>
      <c r="L77" s="20"/>
      <c r="M77" s="20"/>
    </row>
    <row r="78" spans="1:13" ht="19" thickBot="1" x14ac:dyDescent="0.5">
      <c r="B78" s="156" t="s">
        <v>6</v>
      </c>
      <c r="C78" s="157"/>
      <c r="D78" s="158" t="s">
        <v>58</v>
      </c>
      <c r="E78" s="159"/>
      <c r="F78" s="67" t="s">
        <v>47</v>
      </c>
      <c r="G78" s="22"/>
      <c r="H78" s="20"/>
      <c r="I78" s="20" t="s">
        <v>61</v>
      </c>
      <c r="J78" s="20"/>
      <c r="K78" s="20"/>
      <c r="L78" s="20"/>
      <c r="M78" s="20"/>
    </row>
    <row r="79" spans="1:13" ht="15.5" x14ac:dyDescent="0.35">
      <c r="G79" s="23"/>
      <c r="H79" s="20"/>
      <c r="I79" s="20" t="s">
        <v>67</v>
      </c>
      <c r="J79" s="20"/>
      <c r="K79" s="20"/>
      <c r="L79" s="20"/>
      <c r="M79" s="20"/>
    </row>
    <row r="80" spans="1:13" ht="15.5" x14ac:dyDescent="0.35">
      <c r="G80" s="23"/>
      <c r="H80" s="160" t="s">
        <v>69</v>
      </c>
      <c r="I80" s="160"/>
      <c r="J80" s="160"/>
      <c r="K80" s="160"/>
      <c r="L80" s="160"/>
      <c r="M80" s="160"/>
    </row>
    <row r="81" spans="1:13" ht="15.5" x14ac:dyDescent="0.35">
      <c r="B81" s="21"/>
      <c r="C81" s="21"/>
      <c r="D81" s="21"/>
      <c r="E81" s="22"/>
      <c r="F81" s="22"/>
      <c r="G81" s="23"/>
      <c r="H81" s="144" t="s">
        <v>59</v>
      </c>
      <c r="I81" s="144"/>
      <c r="J81" s="144"/>
      <c r="K81" s="144"/>
      <c r="L81" s="20"/>
      <c r="M81" s="20"/>
    </row>
    <row r="82" spans="1:13" ht="15.75" customHeight="1" x14ac:dyDescent="0.35">
      <c r="B82" s="21"/>
      <c r="C82" s="21"/>
      <c r="D82" s="21"/>
      <c r="E82" s="22"/>
      <c r="F82" s="22"/>
      <c r="G82" s="23"/>
      <c r="H82" s="145" t="s">
        <v>75</v>
      </c>
      <c r="I82" s="145"/>
      <c r="J82" s="145"/>
      <c r="K82" s="145"/>
      <c r="L82" s="145"/>
      <c r="M82" s="145"/>
    </row>
    <row r="83" spans="1:13" ht="15.5" x14ac:dyDescent="0.35">
      <c r="B83" s="21"/>
      <c r="C83" s="21"/>
      <c r="D83" s="21"/>
      <c r="E83" s="22"/>
      <c r="F83" s="22"/>
      <c r="G83" s="23"/>
      <c r="H83" s="145"/>
      <c r="I83" s="145"/>
      <c r="J83" s="145"/>
      <c r="K83" s="145"/>
      <c r="L83" s="145"/>
      <c r="M83" s="145"/>
    </row>
    <row r="84" spans="1:13" x14ac:dyDescent="0.35">
      <c r="H84" s="4" t="s">
        <v>26</v>
      </c>
      <c r="J84" s="4"/>
    </row>
    <row r="85" spans="1:13" x14ac:dyDescent="0.35">
      <c r="H85" s="51" t="s">
        <v>27</v>
      </c>
    </row>
    <row r="86" spans="1:13" s="65" customFormat="1" ht="15" thickBot="1" x14ac:dyDescent="0.4">
      <c r="E86" s="68"/>
      <c r="F86" s="68"/>
    </row>
    <row r="87" spans="1:13" s="72" customFormat="1" ht="62.5" thickTop="1" x14ac:dyDescent="0.35">
      <c r="A87" s="75" t="s">
        <v>0</v>
      </c>
      <c r="B87" s="75" t="s">
        <v>9</v>
      </c>
      <c r="C87" s="75" t="s">
        <v>8</v>
      </c>
      <c r="D87" s="73" t="s">
        <v>56</v>
      </c>
      <c r="E87" s="119" t="s">
        <v>85</v>
      </c>
      <c r="F87" s="74" t="s">
        <v>86</v>
      </c>
      <c r="G87" s="75" t="s">
        <v>57</v>
      </c>
      <c r="H87" s="119" t="s">
        <v>99</v>
      </c>
      <c r="I87" s="74" t="s">
        <v>87</v>
      </c>
      <c r="J87" s="75" t="s">
        <v>70</v>
      </c>
      <c r="K87" s="119" t="s">
        <v>54</v>
      </c>
      <c r="L87" s="74" t="s">
        <v>55</v>
      </c>
      <c r="M87" s="75" t="s">
        <v>16</v>
      </c>
    </row>
    <row r="88" spans="1:13" ht="15.5" x14ac:dyDescent="0.35">
      <c r="A88" s="28" t="s">
        <v>1</v>
      </c>
      <c r="B88" s="28" t="s">
        <v>10</v>
      </c>
      <c r="C88" s="12">
        <f>100/1000</f>
        <v>0.1</v>
      </c>
      <c r="D88" s="111">
        <v>0</v>
      </c>
      <c r="E88" s="120">
        <v>2E-3</v>
      </c>
      <c r="F88" s="57">
        <v>6.0000000000000001E-3</v>
      </c>
      <c r="G88" s="48" t="e">
        <f t="shared" ref="G88:G101" si="30">D88*$D$106</f>
        <v>#VALUE!</v>
      </c>
      <c r="H88" s="85" t="e">
        <f t="shared" ref="H88:H101" si="31">E88*$D$106</f>
        <v>#VALUE!</v>
      </c>
      <c r="I88" s="35" t="e">
        <f t="shared" ref="I88:I101" si="32">F88*$D$106</f>
        <v>#VALUE!</v>
      </c>
      <c r="J88" s="15" t="e">
        <f>ROUNDUP(G88/C88,0)</f>
        <v>#VALUE!</v>
      </c>
      <c r="K88" s="108" t="e">
        <f>ROUNDUP(H88/C88,0)</f>
        <v>#VALUE!</v>
      </c>
      <c r="L88" s="39" t="e">
        <f t="shared" ref="L88:L99" si="33">ROUNDUP(I88/C88,0)</f>
        <v>#VALUE!</v>
      </c>
      <c r="M88" s="3" t="s">
        <v>17</v>
      </c>
    </row>
    <row r="89" spans="1:13" ht="15.5" x14ac:dyDescent="0.35">
      <c r="A89" s="28" t="s">
        <v>1</v>
      </c>
      <c r="B89" s="28" t="s">
        <v>49</v>
      </c>
      <c r="C89" s="12">
        <v>0.5</v>
      </c>
      <c r="D89" s="111">
        <v>0</v>
      </c>
      <c r="E89" s="120">
        <v>2E-3</v>
      </c>
      <c r="F89" s="57">
        <v>6.0000000000000001E-3</v>
      </c>
      <c r="G89" s="48" t="e">
        <f t="shared" si="30"/>
        <v>#VALUE!</v>
      </c>
      <c r="H89" s="85" t="e">
        <f t="shared" si="31"/>
        <v>#VALUE!</v>
      </c>
      <c r="I89" s="35" t="e">
        <f t="shared" si="32"/>
        <v>#VALUE!</v>
      </c>
      <c r="J89" s="15" t="e">
        <f t="shared" ref="J89:J101" si="34">ROUNDUP(G89/C89,0)</f>
        <v>#VALUE!</v>
      </c>
      <c r="K89" s="108" t="e">
        <f>ROUNDUP(H89/C89,0)</f>
        <v>#VALUE!</v>
      </c>
      <c r="L89" s="39" t="e">
        <f t="shared" si="33"/>
        <v>#VALUE!</v>
      </c>
      <c r="M89" s="3" t="s">
        <v>17</v>
      </c>
    </row>
    <row r="90" spans="1:13" ht="15.5" x14ac:dyDescent="0.35">
      <c r="A90" s="28" t="s">
        <v>23</v>
      </c>
      <c r="B90" s="28" t="s">
        <v>13</v>
      </c>
      <c r="C90" s="12">
        <v>2</v>
      </c>
      <c r="D90" s="112">
        <v>0</v>
      </c>
      <c r="E90" s="121">
        <v>5.0000000000000001E-4</v>
      </c>
      <c r="F90" s="57">
        <v>2E-3</v>
      </c>
      <c r="G90" s="48" t="e">
        <f t="shared" si="30"/>
        <v>#VALUE!</v>
      </c>
      <c r="H90" s="85" t="e">
        <f t="shared" si="31"/>
        <v>#VALUE!</v>
      </c>
      <c r="I90" s="35" t="e">
        <f t="shared" si="32"/>
        <v>#VALUE!</v>
      </c>
      <c r="J90" s="15" t="e">
        <f t="shared" si="34"/>
        <v>#VALUE!</v>
      </c>
      <c r="K90" s="108" t="e">
        <f t="shared" ref="K90:K91" si="35">ROUNDUP(H90/C90,0)</f>
        <v>#VALUE!</v>
      </c>
      <c r="L90" s="39" t="e">
        <f t="shared" si="33"/>
        <v>#VALUE!</v>
      </c>
      <c r="M90" s="3" t="s">
        <v>18</v>
      </c>
    </row>
    <row r="91" spans="1:13" ht="15.5" x14ac:dyDescent="0.35">
      <c r="A91" s="28" t="s">
        <v>23</v>
      </c>
      <c r="B91" s="28" t="s">
        <v>50</v>
      </c>
      <c r="C91" s="12">
        <v>5</v>
      </c>
      <c r="D91" s="112">
        <v>0</v>
      </c>
      <c r="E91" s="121">
        <v>5.0000000000000001E-4</v>
      </c>
      <c r="F91" s="57">
        <v>2E-3</v>
      </c>
      <c r="G91" s="48" t="e">
        <f t="shared" si="30"/>
        <v>#VALUE!</v>
      </c>
      <c r="H91" s="85" t="e">
        <f t="shared" si="31"/>
        <v>#VALUE!</v>
      </c>
      <c r="I91" s="35" t="e">
        <f t="shared" si="32"/>
        <v>#VALUE!</v>
      </c>
      <c r="J91" s="15" t="e">
        <f t="shared" si="34"/>
        <v>#VALUE!</v>
      </c>
      <c r="K91" s="108" t="e">
        <f t="shared" si="35"/>
        <v>#VALUE!</v>
      </c>
      <c r="L91" s="39" t="e">
        <f t="shared" si="33"/>
        <v>#VALUE!</v>
      </c>
      <c r="M91" s="3" t="s">
        <v>18</v>
      </c>
    </row>
    <row r="92" spans="1:13" ht="15.5" x14ac:dyDescent="0.35">
      <c r="A92" s="29" t="s">
        <v>3</v>
      </c>
      <c r="B92" s="29" t="s">
        <v>11</v>
      </c>
      <c r="C92" s="13">
        <v>15</v>
      </c>
      <c r="D92" s="113">
        <v>0</v>
      </c>
      <c r="E92" s="105">
        <v>0.1</v>
      </c>
      <c r="F92" s="36">
        <v>0.3</v>
      </c>
      <c r="G92" s="56" t="e">
        <f t="shared" si="30"/>
        <v>#VALUE!</v>
      </c>
      <c r="H92" s="105" t="e">
        <f t="shared" si="31"/>
        <v>#VALUE!</v>
      </c>
      <c r="I92" s="36" t="e">
        <f t="shared" si="32"/>
        <v>#VALUE!</v>
      </c>
      <c r="J92" s="16" t="e">
        <f t="shared" si="34"/>
        <v>#VALUE!</v>
      </c>
      <c r="K92" s="109" t="e">
        <f>ROUNDUP(H92/C92,0)</f>
        <v>#VALUE!</v>
      </c>
      <c r="L92" s="41" t="e">
        <f t="shared" si="33"/>
        <v>#VALUE!</v>
      </c>
      <c r="M92" s="1" t="s">
        <v>19</v>
      </c>
    </row>
    <row r="93" spans="1:13" ht="15.5" x14ac:dyDescent="0.35">
      <c r="A93" s="29" t="s">
        <v>3</v>
      </c>
      <c r="B93" s="29" t="s">
        <v>51</v>
      </c>
      <c r="C93" s="13">
        <v>50</v>
      </c>
      <c r="D93" s="113">
        <v>0</v>
      </c>
      <c r="E93" s="105">
        <v>0.1</v>
      </c>
      <c r="F93" s="36">
        <v>0.3</v>
      </c>
      <c r="G93" s="56" t="e">
        <f t="shared" si="30"/>
        <v>#VALUE!</v>
      </c>
      <c r="H93" s="105" t="e">
        <f t="shared" si="31"/>
        <v>#VALUE!</v>
      </c>
      <c r="I93" s="36" t="e">
        <f t="shared" si="32"/>
        <v>#VALUE!</v>
      </c>
      <c r="J93" s="16" t="e">
        <f t="shared" si="34"/>
        <v>#VALUE!</v>
      </c>
      <c r="K93" s="109" t="e">
        <f t="shared" ref="K93:K101" si="36">ROUNDUP(H93/C93,0)</f>
        <v>#VALUE!</v>
      </c>
      <c r="L93" s="41" t="e">
        <f t="shared" si="33"/>
        <v>#VALUE!</v>
      </c>
      <c r="M93" s="1" t="s">
        <v>19</v>
      </c>
    </row>
    <row r="94" spans="1:13" ht="15.5" x14ac:dyDescent="0.35">
      <c r="A94" s="29" t="s">
        <v>24</v>
      </c>
      <c r="B94" s="29" t="s">
        <v>15</v>
      </c>
      <c r="C94" s="13">
        <f>1000*20/100</f>
        <v>200</v>
      </c>
      <c r="D94" s="113">
        <v>0</v>
      </c>
      <c r="E94" s="105">
        <v>1</v>
      </c>
      <c r="F94" s="36">
        <v>2.5</v>
      </c>
      <c r="G94" s="56" t="e">
        <f t="shared" si="30"/>
        <v>#VALUE!</v>
      </c>
      <c r="H94" s="105" t="e">
        <f t="shared" si="31"/>
        <v>#VALUE!</v>
      </c>
      <c r="I94" s="36" t="e">
        <f t="shared" si="32"/>
        <v>#VALUE!</v>
      </c>
      <c r="J94" s="16" t="e">
        <f t="shared" si="34"/>
        <v>#VALUE!</v>
      </c>
      <c r="K94" s="109" t="e">
        <f t="shared" si="36"/>
        <v>#VALUE!</v>
      </c>
      <c r="L94" s="41" t="e">
        <f t="shared" si="33"/>
        <v>#VALUE!</v>
      </c>
      <c r="M94" s="1" t="s">
        <v>20</v>
      </c>
    </row>
    <row r="95" spans="1:13" ht="15.5" x14ac:dyDescent="0.35">
      <c r="A95" s="29" t="s">
        <v>24</v>
      </c>
      <c r="B95" s="29" t="s">
        <v>52</v>
      </c>
      <c r="C95" s="13">
        <v>500</v>
      </c>
      <c r="D95" s="113">
        <v>0</v>
      </c>
      <c r="E95" s="105">
        <v>1</v>
      </c>
      <c r="F95" s="36">
        <v>2.5</v>
      </c>
      <c r="G95" s="56" t="e">
        <f t="shared" si="30"/>
        <v>#VALUE!</v>
      </c>
      <c r="H95" s="105" t="e">
        <f t="shared" si="31"/>
        <v>#VALUE!</v>
      </c>
      <c r="I95" s="36" t="e">
        <f t="shared" si="32"/>
        <v>#VALUE!</v>
      </c>
      <c r="J95" s="16" t="e">
        <f t="shared" si="34"/>
        <v>#VALUE!</v>
      </c>
      <c r="K95" s="109" t="e">
        <f t="shared" si="36"/>
        <v>#VALUE!</v>
      </c>
      <c r="L95" s="41" t="e">
        <f t="shared" si="33"/>
        <v>#VALUE!</v>
      </c>
      <c r="M95" s="1" t="s">
        <v>20</v>
      </c>
    </row>
    <row r="96" spans="1:13" ht="15.5" x14ac:dyDescent="0.35">
      <c r="A96" s="29" t="s">
        <v>41</v>
      </c>
      <c r="B96" s="29" t="s">
        <v>42</v>
      </c>
      <c r="C96" s="8">
        <f>200/1000</f>
        <v>0.2</v>
      </c>
      <c r="D96" s="112">
        <v>0</v>
      </c>
      <c r="E96" s="122">
        <f>0.5/1000</f>
        <v>5.0000000000000001E-4</v>
      </c>
      <c r="F96" s="58">
        <f>1/1000</f>
        <v>1E-3</v>
      </c>
      <c r="G96" s="56" t="e">
        <f t="shared" si="30"/>
        <v>#VALUE!</v>
      </c>
      <c r="H96" s="86" t="e">
        <f t="shared" si="31"/>
        <v>#VALUE!</v>
      </c>
      <c r="I96" s="60" t="e">
        <f t="shared" si="32"/>
        <v>#VALUE!</v>
      </c>
      <c r="J96" s="16" t="e">
        <f t="shared" si="34"/>
        <v>#VALUE!</v>
      </c>
      <c r="K96" s="109" t="e">
        <f t="shared" si="36"/>
        <v>#VALUE!</v>
      </c>
      <c r="L96" s="41" t="e">
        <f t="shared" si="33"/>
        <v>#VALUE!</v>
      </c>
      <c r="M96" s="1" t="s">
        <v>20</v>
      </c>
    </row>
    <row r="97" spans="1:13" ht="15.5" x14ac:dyDescent="0.35">
      <c r="A97" s="29" t="s">
        <v>43</v>
      </c>
      <c r="B97" s="29" t="s">
        <v>44</v>
      </c>
      <c r="C97" s="8">
        <v>20</v>
      </c>
      <c r="D97" s="114">
        <v>0</v>
      </c>
      <c r="E97" s="86">
        <v>0.15</v>
      </c>
      <c r="F97" s="36">
        <v>0.3</v>
      </c>
      <c r="G97" s="49" t="e">
        <f t="shared" si="30"/>
        <v>#VALUE!</v>
      </c>
      <c r="H97" s="105" t="e">
        <f t="shared" si="31"/>
        <v>#VALUE!</v>
      </c>
      <c r="I97" s="60" t="e">
        <f t="shared" si="32"/>
        <v>#VALUE!</v>
      </c>
      <c r="J97" s="16" t="e">
        <f t="shared" si="34"/>
        <v>#VALUE!</v>
      </c>
      <c r="K97" s="109" t="e">
        <f t="shared" si="36"/>
        <v>#VALUE!</v>
      </c>
      <c r="L97" s="41" t="e">
        <f t="shared" si="33"/>
        <v>#VALUE!</v>
      </c>
      <c r="M97" s="1" t="s">
        <v>20</v>
      </c>
    </row>
    <row r="98" spans="1:13" ht="15.5" x14ac:dyDescent="0.35">
      <c r="A98" s="30" t="s">
        <v>2</v>
      </c>
      <c r="B98" s="30" t="s">
        <v>12</v>
      </c>
      <c r="C98" s="14">
        <v>50</v>
      </c>
      <c r="D98" s="113">
        <v>0</v>
      </c>
      <c r="E98" s="106">
        <v>0.3</v>
      </c>
      <c r="F98" s="37">
        <v>0.5</v>
      </c>
      <c r="G98" s="50" t="e">
        <f t="shared" si="30"/>
        <v>#VALUE!</v>
      </c>
      <c r="H98" s="106" t="e">
        <f t="shared" si="31"/>
        <v>#VALUE!</v>
      </c>
      <c r="I98" s="37" t="e">
        <f t="shared" si="32"/>
        <v>#VALUE!</v>
      </c>
      <c r="J98" s="17" t="e">
        <f t="shared" si="34"/>
        <v>#VALUE!</v>
      </c>
      <c r="K98" s="92" t="e">
        <f t="shared" si="36"/>
        <v>#VALUE!</v>
      </c>
      <c r="L98" s="42" t="e">
        <f t="shared" si="33"/>
        <v>#VALUE!</v>
      </c>
      <c r="M98" s="2" t="s">
        <v>21</v>
      </c>
    </row>
    <row r="99" spans="1:13" ht="15.5" x14ac:dyDescent="0.35">
      <c r="A99" s="30" t="s">
        <v>25</v>
      </c>
      <c r="B99" s="30" t="s">
        <v>14</v>
      </c>
      <c r="C99" s="14">
        <v>50</v>
      </c>
      <c r="D99" s="113">
        <v>0</v>
      </c>
      <c r="E99" s="106">
        <v>0.6</v>
      </c>
      <c r="F99" s="37">
        <v>1.2</v>
      </c>
      <c r="G99" s="50" t="e">
        <f t="shared" si="30"/>
        <v>#VALUE!</v>
      </c>
      <c r="H99" s="106" t="e">
        <f t="shared" si="31"/>
        <v>#VALUE!</v>
      </c>
      <c r="I99" s="37" t="e">
        <f t="shared" si="32"/>
        <v>#VALUE!</v>
      </c>
      <c r="J99" s="17" t="e">
        <f t="shared" si="34"/>
        <v>#VALUE!</v>
      </c>
      <c r="K99" s="92" t="e">
        <f t="shared" si="36"/>
        <v>#VALUE!</v>
      </c>
      <c r="L99" s="42" t="e">
        <f t="shared" si="33"/>
        <v>#VALUE!</v>
      </c>
      <c r="M99" s="2" t="s">
        <v>22</v>
      </c>
    </row>
    <row r="100" spans="1:13" ht="15.5" x14ac:dyDescent="0.35">
      <c r="A100" s="30" t="s">
        <v>37</v>
      </c>
      <c r="B100" s="30" t="s">
        <v>38</v>
      </c>
      <c r="C100" s="14">
        <v>10</v>
      </c>
      <c r="D100" s="115">
        <v>0</v>
      </c>
      <c r="E100" s="123">
        <f>0.15/1000</f>
        <v>1.4999999999999999E-4</v>
      </c>
      <c r="F100" s="33">
        <f>0.2/1000</f>
        <v>2.0000000000000001E-4</v>
      </c>
      <c r="G100" s="55" t="e">
        <f t="shared" si="30"/>
        <v>#VALUE!</v>
      </c>
      <c r="H100" s="88" t="e">
        <f t="shared" si="31"/>
        <v>#VALUE!</v>
      </c>
      <c r="I100" s="59" t="e">
        <f t="shared" si="32"/>
        <v>#VALUE!</v>
      </c>
      <c r="J100" s="17" t="e">
        <f t="shared" si="34"/>
        <v>#VALUE!</v>
      </c>
      <c r="K100" s="92" t="e">
        <f t="shared" si="36"/>
        <v>#VALUE!</v>
      </c>
      <c r="L100" s="42" t="e">
        <f>ROUNDUP(I100/C100,0)</f>
        <v>#VALUE!</v>
      </c>
      <c r="M100" s="2" t="s">
        <v>22</v>
      </c>
    </row>
    <row r="101" spans="1:13" ht="15.5" x14ac:dyDescent="0.35">
      <c r="A101" s="30" t="s">
        <v>39</v>
      </c>
      <c r="B101" s="30" t="s">
        <v>40</v>
      </c>
      <c r="C101" s="14">
        <v>250</v>
      </c>
      <c r="D101" s="113">
        <v>0</v>
      </c>
      <c r="E101" s="106">
        <v>0.5</v>
      </c>
      <c r="F101" s="37">
        <v>1.5</v>
      </c>
      <c r="G101" s="50" t="e">
        <f t="shared" si="30"/>
        <v>#VALUE!</v>
      </c>
      <c r="H101" s="106" t="e">
        <f t="shared" si="31"/>
        <v>#VALUE!</v>
      </c>
      <c r="I101" s="37" t="e">
        <f t="shared" si="32"/>
        <v>#VALUE!</v>
      </c>
      <c r="J101" s="17" t="e">
        <f t="shared" si="34"/>
        <v>#VALUE!</v>
      </c>
      <c r="K101" s="92" t="e">
        <f t="shared" si="36"/>
        <v>#VALUE!</v>
      </c>
      <c r="L101" s="42" t="e">
        <f t="shared" ref="L101" si="37">ROUNDUP(I101/C101,0)</f>
        <v>#VALUE!</v>
      </c>
      <c r="M101" s="2" t="s">
        <v>53</v>
      </c>
    </row>
    <row r="102" spans="1:13" ht="15" thickBot="1" x14ac:dyDescent="0.4"/>
    <row r="103" spans="1:13" ht="18.5" x14ac:dyDescent="0.45">
      <c r="B103" s="146" t="s">
        <v>45</v>
      </c>
      <c r="C103" s="147"/>
      <c r="D103" s="148" t="s">
        <v>58</v>
      </c>
      <c r="E103" s="149"/>
      <c r="F103" s="150"/>
      <c r="G103" s="22"/>
      <c r="H103" s="19" t="s">
        <v>73</v>
      </c>
      <c r="I103" s="20"/>
      <c r="J103" s="19"/>
      <c r="K103" s="20"/>
      <c r="L103" s="20"/>
      <c r="M103" s="20"/>
    </row>
    <row r="104" spans="1:13" ht="18.5" x14ac:dyDescent="0.45">
      <c r="B104" s="151" t="s">
        <v>46</v>
      </c>
      <c r="C104" s="152"/>
      <c r="D104" s="153" t="s">
        <v>58</v>
      </c>
      <c r="E104" s="154"/>
      <c r="F104" s="155"/>
      <c r="G104" s="22"/>
      <c r="H104" s="19"/>
      <c r="I104" s="20" t="s">
        <v>64</v>
      </c>
      <c r="J104" s="19"/>
      <c r="K104" s="20"/>
      <c r="L104" s="20"/>
      <c r="M104" s="20"/>
    </row>
    <row r="105" spans="1:13" ht="18.5" x14ac:dyDescent="0.45">
      <c r="B105" s="151" t="s">
        <v>48</v>
      </c>
      <c r="C105" s="152"/>
      <c r="D105" s="153" t="s">
        <v>58</v>
      </c>
      <c r="E105" s="154"/>
      <c r="F105" s="155"/>
      <c r="G105" s="22"/>
      <c r="H105" s="20"/>
      <c r="I105" s="20" t="s">
        <v>60</v>
      </c>
      <c r="J105" s="20"/>
      <c r="K105" s="20"/>
      <c r="L105" s="20"/>
      <c r="M105" s="20"/>
    </row>
    <row r="106" spans="1:13" ht="19" thickBot="1" x14ac:dyDescent="0.5">
      <c r="B106" s="156" t="s">
        <v>6</v>
      </c>
      <c r="C106" s="157"/>
      <c r="D106" s="158" t="s">
        <v>58</v>
      </c>
      <c r="E106" s="159"/>
      <c r="F106" s="117" t="s">
        <v>47</v>
      </c>
      <c r="G106" s="22"/>
      <c r="H106" s="20"/>
      <c r="I106" s="20" t="s">
        <v>61</v>
      </c>
      <c r="J106" s="20"/>
      <c r="K106" s="20"/>
      <c r="L106" s="20"/>
      <c r="M106" s="20"/>
    </row>
    <row r="107" spans="1:13" ht="15.5" x14ac:dyDescent="0.35">
      <c r="D107" s="4"/>
      <c r="E107" s="118"/>
      <c r="F107" s="118"/>
      <c r="G107" s="23"/>
      <c r="H107" s="20"/>
      <c r="I107" s="20" t="s">
        <v>67</v>
      </c>
      <c r="J107" s="20"/>
      <c r="K107" s="20"/>
      <c r="L107" s="20"/>
      <c r="M107" s="20"/>
    </row>
    <row r="108" spans="1:13" ht="15.5" x14ac:dyDescent="0.35">
      <c r="G108" s="23"/>
      <c r="H108" s="160" t="s">
        <v>69</v>
      </c>
      <c r="I108" s="160"/>
      <c r="J108" s="160"/>
      <c r="K108" s="160"/>
      <c r="L108" s="160"/>
      <c r="M108" s="160"/>
    </row>
    <row r="109" spans="1:13" ht="15.5" x14ac:dyDescent="0.35">
      <c r="B109" s="21"/>
      <c r="C109" s="21"/>
      <c r="D109" s="21"/>
      <c r="E109" s="22"/>
      <c r="F109" s="22"/>
      <c r="G109" s="23"/>
      <c r="H109" s="144" t="s">
        <v>59</v>
      </c>
      <c r="I109" s="144"/>
      <c r="J109" s="144"/>
      <c r="K109" s="144"/>
      <c r="L109" s="20"/>
      <c r="M109" s="20"/>
    </row>
    <row r="110" spans="1:13" ht="15.75" customHeight="1" x14ac:dyDescent="0.35">
      <c r="B110" s="21"/>
      <c r="C110" s="21"/>
      <c r="D110" s="21"/>
      <c r="E110" s="22"/>
      <c r="F110" s="22"/>
      <c r="G110" s="23"/>
      <c r="H110" s="145" t="s">
        <v>75</v>
      </c>
      <c r="I110" s="145"/>
      <c r="J110" s="145"/>
      <c r="K110" s="145"/>
      <c r="L110" s="145"/>
      <c r="M110" s="145"/>
    </row>
    <row r="111" spans="1:13" ht="15.5" x14ac:dyDescent="0.35">
      <c r="B111" s="21"/>
      <c r="C111" s="21"/>
      <c r="D111" s="21"/>
      <c r="E111" s="22"/>
      <c r="F111" s="22"/>
      <c r="G111" s="23"/>
      <c r="H111" s="145"/>
      <c r="I111" s="145"/>
      <c r="J111" s="145"/>
      <c r="K111" s="145"/>
      <c r="L111" s="145"/>
      <c r="M111" s="145"/>
    </row>
    <row r="112" spans="1:13" x14ac:dyDescent="0.35">
      <c r="H112" s="4" t="s">
        <v>26</v>
      </c>
      <c r="J112" s="4"/>
    </row>
    <row r="113" spans="1:13" x14ac:dyDescent="0.35">
      <c r="H113" s="51" t="s">
        <v>27</v>
      </c>
    </row>
    <row r="114" spans="1:13" s="65" customFormat="1" ht="15" thickBot="1" x14ac:dyDescent="0.4">
      <c r="E114" s="68"/>
      <c r="F114" s="68"/>
    </row>
    <row r="115" spans="1:13" s="72" customFormat="1" ht="62.5" thickTop="1" x14ac:dyDescent="0.35">
      <c r="A115" s="75" t="s">
        <v>0</v>
      </c>
      <c r="B115" s="75" t="s">
        <v>9</v>
      </c>
      <c r="C115" s="75" t="s">
        <v>8</v>
      </c>
      <c r="D115" s="73" t="s">
        <v>56</v>
      </c>
      <c r="E115" s="119" t="s">
        <v>85</v>
      </c>
      <c r="F115" s="74" t="s">
        <v>86</v>
      </c>
      <c r="G115" s="75" t="s">
        <v>57</v>
      </c>
      <c r="H115" s="119" t="s">
        <v>99</v>
      </c>
      <c r="I115" s="74" t="s">
        <v>87</v>
      </c>
      <c r="J115" s="75" t="s">
        <v>70</v>
      </c>
      <c r="K115" s="119" t="s">
        <v>54</v>
      </c>
      <c r="L115" s="74" t="s">
        <v>55</v>
      </c>
      <c r="M115" s="75" t="s">
        <v>16</v>
      </c>
    </row>
    <row r="116" spans="1:13" ht="15.5" x14ac:dyDescent="0.35">
      <c r="A116" s="28" t="s">
        <v>1</v>
      </c>
      <c r="B116" s="28" t="s">
        <v>10</v>
      </c>
      <c r="C116" s="12">
        <f>100/1000</f>
        <v>0.1</v>
      </c>
      <c r="D116" s="111">
        <v>0</v>
      </c>
      <c r="E116" s="120">
        <v>2E-3</v>
      </c>
      <c r="F116" s="57">
        <v>6.0000000000000001E-3</v>
      </c>
      <c r="G116" s="48" t="e">
        <f t="shared" ref="G116:G129" si="38">D116*$D$134</f>
        <v>#VALUE!</v>
      </c>
      <c r="H116" s="85" t="e">
        <f t="shared" ref="H116:H129" si="39">E116*$D$134</f>
        <v>#VALUE!</v>
      </c>
      <c r="I116" s="35" t="e">
        <f t="shared" ref="I116:I129" si="40">F116*$D$134</f>
        <v>#VALUE!</v>
      </c>
      <c r="J116" s="15" t="e">
        <f>ROUNDUP(G116/C116,0)</f>
        <v>#VALUE!</v>
      </c>
      <c r="K116" s="108" t="e">
        <f>ROUNDUP(H116/C116,0)</f>
        <v>#VALUE!</v>
      </c>
      <c r="L116" s="39" t="e">
        <f t="shared" ref="L116:L127" si="41">ROUNDUP(I116/C116,0)</f>
        <v>#VALUE!</v>
      </c>
      <c r="M116" s="3" t="s">
        <v>17</v>
      </c>
    </row>
    <row r="117" spans="1:13" ht="15.5" x14ac:dyDescent="0.35">
      <c r="A117" s="28" t="s">
        <v>1</v>
      </c>
      <c r="B117" s="28" t="s">
        <v>49</v>
      </c>
      <c r="C117" s="12">
        <v>0.5</v>
      </c>
      <c r="D117" s="111">
        <v>0</v>
      </c>
      <c r="E117" s="120">
        <v>2E-3</v>
      </c>
      <c r="F117" s="57">
        <v>6.0000000000000001E-3</v>
      </c>
      <c r="G117" s="48" t="e">
        <f t="shared" si="38"/>
        <v>#VALUE!</v>
      </c>
      <c r="H117" s="85" t="e">
        <f t="shared" si="39"/>
        <v>#VALUE!</v>
      </c>
      <c r="I117" s="35" t="e">
        <f t="shared" si="40"/>
        <v>#VALUE!</v>
      </c>
      <c r="J117" s="15" t="e">
        <f t="shared" ref="J117:J129" si="42">ROUNDUP(G117/C117,0)</f>
        <v>#VALUE!</v>
      </c>
      <c r="K117" s="108" t="e">
        <f>ROUNDUP(H117/C117,0)</f>
        <v>#VALUE!</v>
      </c>
      <c r="L117" s="39" t="e">
        <f t="shared" si="41"/>
        <v>#VALUE!</v>
      </c>
      <c r="M117" s="3" t="s">
        <v>17</v>
      </c>
    </row>
    <row r="118" spans="1:13" ht="15.5" x14ac:dyDescent="0.35">
      <c r="A118" s="28" t="s">
        <v>23</v>
      </c>
      <c r="B118" s="28" t="s">
        <v>13</v>
      </c>
      <c r="C118" s="12">
        <v>2</v>
      </c>
      <c r="D118" s="112">
        <v>0</v>
      </c>
      <c r="E118" s="121">
        <v>5.0000000000000001E-4</v>
      </c>
      <c r="F118" s="57">
        <v>2E-3</v>
      </c>
      <c r="G118" s="48" t="e">
        <f t="shared" si="38"/>
        <v>#VALUE!</v>
      </c>
      <c r="H118" s="85" t="e">
        <f t="shared" si="39"/>
        <v>#VALUE!</v>
      </c>
      <c r="I118" s="35" t="e">
        <f t="shared" si="40"/>
        <v>#VALUE!</v>
      </c>
      <c r="J118" s="15" t="e">
        <f t="shared" si="42"/>
        <v>#VALUE!</v>
      </c>
      <c r="K118" s="108" t="e">
        <f t="shared" ref="K118:K119" si="43">ROUNDUP(H118/C118,0)</f>
        <v>#VALUE!</v>
      </c>
      <c r="L118" s="39" t="e">
        <f t="shared" si="41"/>
        <v>#VALUE!</v>
      </c>
      <c r="M118" s="3" t="s">
        <v>18</v>
      </c>
    </row>
    <row r="119" spans="1:13" ht="15.5" x14ac:dyDescent="0.35">
      <c r="A119" s="28" t="s">
        <v>23</v>
      </c>
      <c r="B119" s="28" t="s">
        <v>50</v>
      </c>
      <c r="C119" s="12">
        <v>5</v>
      </c>
      <c r="D119" s="112">
        <v>0</v>
      </c>
      <c r="E119" s="121">
        <v>5.0000000000000001E-4</v>
      </c>
      <c r="F119" s="57">
        <v>2E-3</v>
      </c>
      <c r="G119" s="48" t="e">
        <f t="shared" si="38"/>
        <v>#VALUE!</v>
      </c>
      <c r="H119" s="85" t="e">
        <f t="shared" si="39"/>
        <v>#VALUE!</v>
      </c>
      <c r="I119" s="35" t="e">
        <f t="shared" si="40"/>
        <v>#VALUE!</v>
      </c>
      <c r="J119" s="15" t="e">
        <f t="shared" si="42"/>
        <v>#VALUE!</v>
      </c>
      <c r="K119" s="108" t="e">
        <f t="shared" si="43"/>
        <v>#VALUE!</v>
      </c>
      <c r="L119" s="39" t="e">
        <f t="shared" si="41"/>
        <v>#VALUE!</v>
      </c>
      <c r="M119" s="3" t="s">
        <v>18</v>
      </c>
    </row>
    <row r="120" spans="1:13" ht="15.5" x14ac:dyDescent="0.35">
      <c r="A120" s="29" t="s">
        <v>3</v>
      </c>
      <c r="B120" s="29" t="s">
        <v>11</v>
      </c>
      <c r="C120" s="13">
        <v>15</v>
      </c>
      <c r="D120" s="113">
        <v>0</v>
      </c>
      <c r="E120" s="105">
        <v>0.1</v>
      </c>
      <c r="F120" s="36">
        <v>0.3</v>
      </c>
      <c r="G120" s="56" t="e">
        <f t="shared" si="38"/>
        <v>#VALUE!</v>
      </c>
      <c r="H120" s="105" t="e">
        <f t="shared" si="39"/>
        <v>#VALUE!</v>
      </c>
      <c r="I120" s="36" t="e">
        <f t="shared" si="40"/>
        <v>#VALUE!</v>
      </c>
      <c r="J120" s="16" t="e">
        <f t="shared" si="42"/>
        <v>#VALUE!</v>
      </c>
      <c r="K120" s="109" t="e">
        <f>ROUNDUP(H120/C120,0)</f>
        <v>#VALUE!</v>
      </c>
      <c r="L120" s="41" t="e">
        <f t="shared" si="41"/>
        <v>#VALUE!</v>
      </c>
      <c r="M120" s="1" t="s">
        <v>19</v>
      </c>
    </row>
    <row r="121" spans="1:13" ht="15.5" x14ac:dyDescent="0.35">
      <c r="A121" s="29" t="s">
        <v>3</v>
      </c>
      <c r="B121" s="29" t="s">
        <v>51</v>
      </c>
      <c r="C121" s="13">
        <v>50</v>
      </c>
      <c r="D121" s="113">
        <v>0</v>
      </c>
      <c r="E121" s="105">
        <v>0.1</v>
      </c>
      <c r="F121" s="36">
        <v>0.3</v>
      </c>
      <c r="G121" s="56" t="e">
        <f t="shared" si="38"/>
        <v>#VALUE!</v>
      </c>
      <c r="H121" s="105" t="e">
        <f t="shared" si="39"/>
        <v>#VALUE!</v>
      </c>
      <c r="I121" s="36" t="e">
        <f t="shared" si="40"/>
        <v>#VALUE!</v>
      </c>
      <c r="J121" s="16" t="e">
        <f t="shared" si="42"/>
        <v>#VALUE!</v>
      </c>
      <c r="K121" s="109" t="e">
        <f t="shared" ref="K121:K129" si="44">ROUNDUP(H121/C121,0)</f>
        <v>#VALUE!</v>
      </c>
      <c r="L121" s="41" t="e">
        <f t="shared" si="41"/>
        <v>#VALUE!</v>
      </c>
      <c r="M121" s="1" t="s">
        <v>19</v>
      </c>
    </row>
    <row r="122" spans="1:13" ht="15.5" x14ac:dyDescent="0.35">
      <c r="A122" s="29" t="s">
        <v>24</v>
      </c>
      <c r="B122" s="29" t="s">
        <v>15</v>
      </c>
      <c r="C122" s="13">
        <f>1000*20/100</f>
        <v>200</v>
      </c>
      <c r="D122" s="113">
        <v>0</v>
      </c>
      <c r="E122" s="105">
        <v>1</v>
      </c>
      <c r="F122" s="36">
        <v>2.5</v>
      </c>
      <c r="G122" s="56" t="e">
        <f t="shared" si="38"/>
        <v>#VALUE!</v>
      </c>
      <c r="H122" s="105" t="e">
        <f t="shared" si="39"/>
        <v>#VALUE!</v>
      </c>
      <c r="I122" s="36" t="e">
        <f t="shared" si="40"/>
        <v>#VALUE!</v>
      </c>
      <c r="J122" s="16" t="e">
        <f t="shared" si="42"/>
        <v>#VALUE!</v>
      </c>
      <c r="K122" s="109" t="e">
        <f t="shared" si="44"/>
        <v>#VALUE!</v>
      </c>
      <c r="L122" s="41" t="e">
        <f t="shared" si="41"/>
        <v>#VALUE!</v>
      </c>
      <c r="M122" s="1" t="s">
        <v>20</v>
      </c>
    </row>
    <row r="123" spans="1:13" ht="15.5" x14ac:dyDescent="0.35">
      <c r="A123" s="29" t="s">
        <v>24</v>
      </c>
      <c r="B123" s="29" t="s">
        <v>52</v>
      </c>
      <c r="C123" s="13">
        <v>500</v>
      </c>
      <c r="D123" s="113">
        <v>0</v>
      </c>
      <c r="E123" s="105">
        <v>1</v>
      </c>
      <c r="F123" s="36">
        <v>2.5</v>
      </c>
      <c r="G123" s="56" t="e">
        <f t="shared" si="38"/>
        <v>#VALUE!</v>
      </c>
      <c r="H123" s="105" t="e">
        <f t="shared" si="39"/>
        <v>#VALUE!</v>
      </c>
      <c r="I123" s="36" t="e">
        <f t="shared" si="40"/>
        <v>#VALUE!</v>
      </c>
      <c r="J123" s="16" t="e">
        <f t="shared" si="42"/>
        <v>#VALUE!</v>
      </c>
      <c r="K123" s="109" t="e">
        <f t="shared" si="44"/>
        <v>#VALUE!</v>
      </c>
      <c r="L123" s="41" t="e">
        <f t="shared" si="41"/>
        <v>#VALUE!</v>
      </c>
      <c r="M123" s="1" t="s">
        <v>20</v>
      </c>
    </row>
    <row r="124" spans="1:13" ht="15.5" x14ac:dyDescent="0.35">
      <c r="A124" s="29" t="s">
        <v>41</v>
      </c>
      <c r="B124" s="29" t="s">
        <v>42</v>
      </c>
      <c r="C124" s="8">
        <f>200/1000</f>
        <v>0.2</v>
      </c>
      <c r="D124" s="112">
        <v>0</v>
      </c>
      <c r="E124" s="122">
        <f>0.5/1000</f>
        <v>5.0000000000000001E-4</v>
      </c>
      <c r="F124" s="58">
        <f>1/1000</f>
        <v>1E-3</v>
      </c>
      <c r="G124" s="56" t="e">
        <f t="shared" si="38"/>
        <v>#VALUE!</v>
      </c>
      <c r="H124" s="86" t="e">
        <f t="shared" si="39"/>
        <v>#VALUE!</v>
      </c>
      <c r="I124" s="60" t="e">
        <f t="shared" si="40"/>
        <v>#VALUE!</v>
      </c>
      <c r="J124" s="16" t="e">
        <f t="shared" si="42"/>
        <v>#VALUE!</v>
      </c>
      <c r="K124" s="109" t="e">
        <f t="shared" si="44"/>
        <v>#VALUE!</v>
      </c>
      <c r="L124" s="41" t="e">
        <f t="shared" si="41"/>
        <v>#VALUE!</v>
      </c>
      <c r="M124" s="1" t="s">
        <v>20</v>
      </c>
    </row>
    <row r="125" spans="1:13" ht="15.5" x14ac:dyDescent="0.35">
      <c r="A125" s="29" t="s">
        <v>43</v>
      </c>
      <c r="B125" s="29" t="s">
        <v>44</v>
      </c>
      <c r="C125" s="8">
        <v>20</v>
      </c>
      <c r="D125" s="114">
        <v>0</v>
      </c>
      <c r="E125" s="86">
        <v>0.15</v>
      </c>
      <c r="F125" s="36">
        <v>0.3</v>
      </c>
      <c r="G125" s="49" t="e">
        <f t="shared" si="38"/>
        <v>#VALUE!</v>
      </c>
      <c r="H125" s="105" t="e">
        <f t="shared" si="39"/>
        <v>#VALUE!</v>
      </c>
      <c r="I125" s="60" t="e">
        <f t="shared" si="40"/>
        <v>#VALUE!</v>
      </c>
      <c r="J125" s="16" t="e">
        <f t="shared" si="42"/>
        <v>#VALUE!</v>
      </c>
      <c r="K125" s="109" t="e">
        <f t="shared" si="44"/>
        <v>#VALUE!</v>
      </c>
      <c r="L125" s="41" t="e">
        <f t="shared" si="41"/>
        <v>#VALUE!</v>
      </c>
      <c r="M125" s="1" t="s">
        <v>20</v>
      </c>
    </row>
    <row r="126" spans="1:13" ht="15.5" x14ac:dyDescent="0.35">
      <c r="A126" s="30" t="s">
        <v>2</v>
      </c>
      <c r="B126" s="30" t="s">
        <v>12</v>
      </c>
      <c r="C126" s="14">
        <v>50</v>
      </c>
      <c r="D126" s="113">
        <v>0</v>
      </c>
      <c r="E126" s="106">
        <v>0.3</v>
      </c>
      <c r="F126" s="37">
        <v>0.5</v>
      </c>
      <c r="G126" s="50" t="e">
        <f t="shared" si="38"/>
        <v>#VALUE!</v>
      </c>
      <c r="H126" s="106" t="e">
        <f t="shared" si="39"/>
        <v>#VALUE!</v>
      </c>
      <c r="I126" s="37" t="e">
        <f t="shared" si="40"/>
        <v>#VALUE!</v>
      </c>
      <c r="J126" s="17" t="e">
        <f t="shared" si="42"/>
        <v>#VALUE!</v>
      </c>
      <c r="K126" s="92" t="e">
        <f t="shared" si="44"/>
        <v>#VALUE!</v>
      </c>
      <c r="L126" s="42" t="e">
        <f t="shared" si="41"/>
        <v>#VALUE!</v>
      </c>
      <c r="M126" s="2" t="s">
        <v>21</v>
      </c>
    </row>
    <row r="127" spans="1:13" ht="15.5" x14ac:dyDescent="0.35">
      <c r="A127" s="30" t="s">
        <v>25</v>
      </c>
      <c r="B127" s="30" t="s">
        <v>14</v>
      </c>
      <c r="C127" s="14">
        <v>50</v>
      </c>
      <c r="D127" s="113">
        <v>0</v>
      </c>
      <c r="E127" s="106">
        <v>0.6</v>
      </c>
      <c r="F127" s="37">
        <v>1.2</v>
      </c>
      <c r="G127" s="50" t="e">
        <f t="shared" si="38"/>
        <v>#VALUE!</v>
      </c>
      <c r="H127" s="106" t="e">
        <f t="shared" si="39"/>
        <v>#VALUE!</v>
      </c>
      <c r="I127" s="37" t="e">
        <f t="shared" si="40"/>
        <v>#VALUE!</v>
      </c>
      <c r="J127" s="17" t="e">
        <f t="shared" si="42"/>
        <v>#VALUE!</v>
      </c>
      <c r="K127" s="92" t="e">
        <f t="shared" si="44"/>
        <v>#VALUE!</v>
      </c>
      <c r="L127" s="42" t="e">
        <f t="shared" si="41"/>
        <v>#VALUE!</v>
      </c>
      <c r="M127" s="2" t="s">
        <v>22</v>
      </c>
    </row>
    <row r="128" spans="1:13" ht="15.5" x14ac:dyDescent="0.35">
      <c r="A128" s="30" t="s">
        <v>37</v>
      </c>
      <c r="B128" s="30" t="s">
        <v>38</v>
      </c>
      <c r="C128" s="14">
        <v>10</v>
      </c>
      <c r="D128" s="115">
        <v>0</v>
      </c>
      <c r="E128" s="123">
        <f>0.15/1000</f>
        <v>1.4999999999999999E-4</v>
      </c>
      <c r="F128" s="33">
        <f>0.2/1000</f>
        <v>2.0000000000000001E-4</v>
      </c>
      <c r="G128" s="55" t="e">
        <f t="shared" si="38"/>
        <v>#VALUE!</v>
      </c>
      <c r="H128" s="88" t="e">
        <f t="shared" si="39"/>
        <v>#VALUE!</v>
      </c>
      <c r="I128" s="59" t="e">
        <f t="shared" si="40"/>
        <v>#VALUE!</v>
      </c>
      <c r="J128" s="17" t="e">
        <f t="shared" si="42"/>
        <v>#VALUE!</v>
      </c>
      <c r="K128" s="92" t="e">
        <f t="shared" si="44"/>
        <v>#VALUE!</v>
      </c>
      <c r="L128" s="42" t="e">
        <f>ROUNDUP(I128/C128,0)</f>
        <v>#VALUE!</v>
      </c>
      <c r="M128" s="2" t="s">
        <v>22</v>
      </c>
    </row>
    <row r="129" spans="1:13" ht="15.5" x14ac:dyDescent="0.35">
      <c r="A129" s="30" t="s">
        <v>39</v>
      </c>
      <c r="B129" s="30" t="s">
        <v>40</v>
      </c>
      <c r="C129" s="14">
        <v>250</v>
      </c>
      <c r="D129" s="113">
        <v>0</v>
      </c>
      <c r="E129" s="106">
        <v>0.5</v>
      </c>
      <c r="F129" s="37">
        <v>1.5</v>
      </c>
      <c r="G129" s="50" t="e">
        <f t="shared" si="38"/>
        <v>#VALUE!</v>
      </c>
      <c r="H129" s="106" t="e">
        <f t="shared" si="39"/>
        <v>#VALUE!</v>
      </c>
      <c r="I129" s="37" t="e">
        <f t="shared" si="40"/>
        <v>#VALUE!</v>
      </c>
      <c r="J129" s="17" t="e">
        <f t="shared" si="42"/>
        <v>#VALUE!</v>
      </c>
      <c r="K129" s="92" t="e">
        <f t="shared" si="44"/>
        <v>#VALUE!</v>
      </c>
      <c r="L129" s="42" t="e">
        <f t="shared" ref="L129" si="45">ROUNDUP(I129/C129,0)</f>
        <v>#VALUE!</v>
      </c>
      <c r="M129" s="2" t="s">
        <v>53</v>
      </c>
    </row>
    <row r="130" spans="1:13" ht="15" thickBot="1" x14ac:dyDescent="0.4"/>
    <row r="131" spans="1:13" ht="18.5" x14ac:dyDescent="0.45">
      <c r="B131" s="146" t="s">
        <v>45</v>
      </c>
      <c r="C131" s="147"/>
      <c r="D131" s="148" t="s">
        <v>58</v>
      </c>
      <c r="E131" s="149"/>
      <c r="F131" s="150"/>
      <c r="G131" s="22"/>
      <c r="H131" s="19" t="s">
        <v>73</v>
      </c>
      <c r="I131" s="20"/>
      <c r="J131" s="19"/>
      <c r="K131" s="20"/>
      <c r="L131" s="20"/>
      <c r="M131" s="20"/>
    </row>
    <row r="132" spans="1:13" ht="18.5" x14ac:dyDescent="0.45">
      <c r="B132" s="151" t="s">
        <v>46</v>
      </c>
      <c r="C132" s="152"/>
      <c r="D132" s="153" t="s">
        <v>58</v>
      </c>
      <c r="E132" s="154"/>
      <c r="F132" s="155"/>
      <c r="G132" s="22"/>
      <c r="H132" s="19"/>
      <c r="I132" s="20" t="s">
        <v>64</v>
      </c>
      <c r="J132" s="19"/>
      <c r="K132" s="20"/>
      <c r="L132" s="20"/>
      <c r="M132" s="20"/>
    </row>
    <row r="133" spans="1:13" ht="18.5" x14ac:dyDescent="0.45">
      <c r="B133" s="151" t="s">
        <v>48</v>
      </c>
      <c r="C133" s="152"/>
      <c r="D133" s="153" t="s">
        <v>58</v>
      </c>
      <c r="E133" s="154"/>
      <c r="F133" s="155"/>
      <c r="G133" s="22"/>
      <c r="H133" s="20"/>
      <c r="I133" s="20" t="s">
        <v>60</v>
      </c>
      <c r="J133" s="20"/>
      <c r="K133" s="20"/>
      <c r="L133" s="20"/>
      <c r="M133" s="20"/>
    </row>
    <row r="134" spans="1:13" ht="19" thickBot="1" x14ac:dyDescent="0.5">
      <c r="B134" s="156" t="s">
        <v>6</v>
      </c>
      <c r="C134" s="157"/>
      <c r="D134" s="158" t="s">
        <v>58</v>
      </c>
      <c r="E134" s="159"/>
      <c r="F134" s="67" t="s">
        <v>47</v>
      </c>
      <c r="G134" s="22"/>
      <c r="H134" s="20"/>
      <c r="I134" s="20" t="s">
        <v>61</v>
      </c>
      <c r="J134" s="20"/>
      <c r="K134" s="20"/>
      <c r="L134" s="20"/>
      <c r="M134" s="20"/>
    </row>
    <row r="135" spans="1:13" ht="15.5" x14ac:dyDescent="0.35">
      <c r="G135" s="23"/>
      <c r="H135" s="20"/>
      <c r="I135" s="20" t="s">
        <v>67</v>
      </c>
      <c r="J135" s="20"/>
      <c r="K135" s="20"/>
      <c r="L135" s="20"/>
      <c r="M135" s="20"/>
    </row>
    <row r="136" spans="1:13" ht="15.5" x14ac:dyDescent="0.35">
      <c r="G136" s="23"/>
      <c r="H136" s="160" t="s">
        <v>69</v>
      </c>
      <c r="I136" s="160"/>
      <c r="J136" s="160"/>
      <c r="K136" s="160"/>
      <c r="L136" s="160"/>
      <c r="M136" s="160"/>
    </row>
    <row r="137" spans="1:13" ht="15.5" x14ac:dyDescent="0.35">
      <c r="B137" s="21"/>
      <c r="C137" s="21"/>
      <c r="D137" s="21"/>
      <c r="E137" s="22"/>
      <c r="F137" s="22"/>
      <c r="G137" s="23"/>
      <c r="H137" s="144" t="s">
        <v>59</v>
      </c>
      <c r="I137" s="144"/>
      <c r="J137" s="144"/>
      <c r="K137" s="144"/>
      <c r="L137" s="20"/>
      <c r="M137" s="20"/>
    </row>
    <row r="138" spans="1:13" ht="15.5" x14ac:dyDescent="0.35">
      <c r="B138" s="21"/>
      <c r="C138" s="21"/>
      <c r="D138" s="21"/>
      <c r="E138" s="22"/>
      <c r="F138" s="22"/>
      <c r="G138" s="23"/>
      <c r="H138" s="145" t="s">
        <v>75</v>
      </c>
      <c r="I138" s="145"/>
      <c r="J138" s="145"/>
      <c r="K138" s="145"/>
      <c r="L138" s="145"/>
      <c r="M138" s="145"/>
    </row>
    <row r="139" spans="1:13" ht="15.5" x14ac:dyDescent="0.35">
      <c r="B139" s="21"/>
      <c r="C139" s="21"/>
      <c r="D139" s="21"/>
      <c r="E139" s="22"/>
      <c r="F139" s="22"/>
      <c r="G139" s="23"/>
      <c r="H139" s="145"/>
      <c r="I139" s="145"/>
      <c r="J139" s="145"/>
      <c r="K139" s="145"/>
      <c r="L139" s="145"/>
      <c r="M139" s="145"/>
    </row>
    <row r="140" spans="1:13" x14ac:dyDescent="0.35">
      <c r="H140" s="4" t="s">
        <v>26</v>
      </c>
      <c r="J140" s="4"/>
    </row>
    <row r="141" spans="1:13" x14ac:dyDescent="0.35">
      <c r="H141" s="51" t="s">
        <v>27</v>
      </c>
    </row>
    <row r="142" spans="1:13" s="65" customFormat="1" ht="15" thickBot="1" x14ac:dyDescent="0.4">
      <c r="E142" s="68"/>
      <c r="F142" s="68"/>
    </row>
    <row r="143" spans="1:13" s="72" customFormat="1" ht="62.5" thickTop="1" x14ac:dyDescent="0.35">
      <c r="A143" s="124" t="s">
        <v>0</v>
      </c>
      <c r="B143" s="124" t="s">
        <v>9</v>
      </c>
      <c r="C143" s="124" t="s">
        <v>8</v>
      </c>
      <c r="D143" s="125" t="s">
        <v>56</v>
      </c>
      <c r="E143" s="126" t="s">
        <v>85</v>
      </c>
      <c r="F143" s="127" t="s">
        <v>86</v>
      </c>
      <c r="G143" s="124" t="s">
        <v>57</v>
      </c>
      <c r="H143" s="126" t="s">
        <v>99</v>
      </c>
      <c r="I143" s="127" t="s">
        <v>87</v>
      </c>
      <c r="J143" s="124" t="s">
        <v>70</v>
      </c>
      <c r="K143" s="126" t="s">
        <v>54</v>
      </c>
      <c r="L143" s="127" t="s">
        <v>55</v>
      </c>
      <c r="M143" s="124" t="s">
        <v>16</v>
      </c>
    </row>
    <row r="144" spans="1:13" ht="15.5" x14ac:dyDescent="0.35">
      <c r="A144" s="28" t="s">
        <v>1</v>
      </c>
      <c r="B144" s="28" t="s">
        <v>10</v>
      </c>
      <c r="C144" s="12">
        <f>100/1000</f>
        <v>0.1</v>
      </c>
      <c r="D144" s="111">
        <v>0</v>
      </c>
      <c r="E144" s="120">
        <v>2E-3</v>
      </c>
      <c r="F144" s="57">
        <v>6.0000000000000001E-3</v>
      </c>
      <c r="G144" s="48" t="e">
        <f t="shared" ref="G144:G157" si="46">D144*$D$162</f>
        <v>#VALUE!</v>
      </c>
      <c r="H144" s="85" t="e">
        <f t="shared" ref="H144:H157" si="47">E144*$D$162</f>
        <v>#VALUE!</v>
      </c>
      <c r="I144" s="35" t="e">
        <f t="shared" ref="I144:I157" si="48">F144*$D$162</f>
        <v>#VALUE!</v>
      </c>
      <c r="J144" s="15" t="e">
        <f>ROUNDUP(G144/C144,0)</f>
        <v>#VALUE!</v>
      </c>
      <c r="K144" s="108" t="e">
        <f>ROUNDUP(H144/C144,0)</f>
        <v>#VALUE!</v>
      </c>
      <c r="L144" s="39" t="e">
        <f t="shared" ref="L144:L155" si="49">ROUNDUP(I144/C144,0)</f>
        <v>#VALUE!</v>
      </c>
      <c r="M144" s="3" t="s">
        <v>17</v>
      </c>
    </row>
    <row r="145" spans="1:13" ht="15.5" x14ac:dyDescent="0.35">
      <c r="A145" s="28" t="s">
        <v>1</v>
      </c>
      <c r="B145" s="28" t="s">
        <v>49</v>
      </c>
      <c r="C145" s="12">
        <v>0.5</v>
      </c>
      <c r="D145" s="111">
        <v>0</v>
      </c>
      <c r="E145" s="120">
        <v>2E-3</v>
      </c>
      <c r="F145" s="57">
        <v>6.0000000000000001E-3</v>
      </c>
      <c r="G145" s="48" t="e">
        <f t="shared" si="46"/>
        <v>#VALUE!</v>
      </c>
      <c r="H145" s="85" t="e">
        <f t="shared" si="47"/>
        <v>#VALUE!</v>
      </c>
      <c r="I145" s="35" t="e">
        <f t="shared" si="48"/>
        <v>#VALUE!</v>
      </c>
      <c r="J145" s="15" t="e">
        <f t="shared" ref="J145:J157" si="50">ROUNDUP(G145/C145,0)</f>
        <v>#VALUE!</v>
      </c>
      <c r="K145" s="108" t="e">
        <f>ROUNDUP(H145/C145,0)</f>
        <v>#VALUE!</v>
      </c>
      <c r="L145" s="39" t="e">
        <f t="shared" si="49"/>
        <v>#VALUE!</v>
      </c>
      <c r="M145" s="3" t="s">
        <v>17</v>
      </c>
    </row>
    <row r="146" spans="1:13" ht="15.5" x14ac:dyDescent="0.35">
      <c r="A146" s="28" t="s">
        <v>23</v>
      </c>
      <c r="B146" s="28" t="s">
        <v>13</v>
      </c>
      <c r="C146" s="12">
        <v>2</v>
      </c>
      <c r="D146" s="112">
        <v>0</v>
      </c>
      <c r="E146" s="121">
        <v>5.0000000000000001E-4</v>
      </c>
      <c r="F146" s="57">
        <v>2E-3</v>
      </c>
      <c r="G146" s="48" t="e">
        <f t="shared" si="46"/>
        <v>#VALUE!</v>
      </c>
      <c r="H146" s="85" t="e">
        <f t="shared" si="47"/>
        <v>#VALUE!</v>
      </c>
      <c r="I146" s="35" t="e">
        <f t="shared" si="48"/>
        <v>#VALUE!</v>
      </c>
      <c r="J146" s="15" t="e">
        <f t="shared" si="50"/>
        <v>#VALUE!</v>
      </c>
      <c r="K146" s="108" t="e">
        <f t="shared" ref="K146:K147" si="51">ROUNDUP(H146/C146,0)</f>
        <v>#VALUE!</v>
      </c>
      <c r="L146" s="39" t="e">
        <f t="shared" si="49"/>
        <v>#VALUE!</v>
      </c>
      <c r="M146" s="3" t="s">
        <v>18</v>
      </c>
    </row>
    <row r="147" spans="1:13" ht="15.5" x14ac:dyDescent="0.35">
      <c r="A147" s="28" t="s">
        <v>23</v>
      </c>
      <c r="B147" s="28" t="s">
        <v>50</v>
      </c>
      <c r="C147" s="12">
        <v>5</v>
      </c>
      <c r="D147" s="112">
        <v>0</v>
      </c>
      <c r="E147" s="121">
        <v>5.0000000000000001E-4</v>
      </c>
      <c r="F147" s="57">
        <v>2E-3</v>
      </c>
      <c r="G147" s="48" t="e">
        <f t="shared" si="46"/>
        <v>#VALUE!</v>
      </c>
      <c r="H147" s="85" t="e">
        <f t="shared" si="47"/>
        <v>#VALUE!</v>
      </c>
      <c r="I147" s="35" t="e">
        <f t="shared" si="48"/>
        <v>#VALUE!</v>
      </c>
      <c r="J147" s="15" t="e">
        <f t="shared" si="50"/>
        <v>#VALUE!</v>
      </c>
      <c r="K147" s="108" t="e">
        <f t="shared" si="51"/>
        <v>#VALUE!</v>
      </c>
      <c r="L147" s="39" t="e">
        <f t="shared" si="49"/>
        <v>#VALUE!</v>
      </c>
      <c r="M147" s="3" t="s">
        <v>18</v>
      </c>
    </row>
    <row r="148" spans="1:13" ht="15.5" x14ac:dyDescent="0.35">
      <c r="A148" s="29" t="s">
        <v>3</v>
      </c>
      <c r="B148" s="29" t="s">
        <v>11</v>
      </c>
      <c r="C148" s="13">
        <v>15</v>
      </c>
      <c r="D148" s="113">
        <v>0</v>
      </c>
      <c r="E148" s="105">
        <v>0.1</v>
      </c>
      <c r="F148" s="36">
        <v>0.3</v>
      </c>
      <c r="G148" s="56" t="e">
        <f t="shared" si="46"/>
        <v>#VALUE!</v>
      </c>
      <c r="H148" s="105" t="e">
        <f t="shared" si="47"/>
        <v>#VALUE!</v>
      </c>
      <c r="I148" s="36" t="e">
        <f t="shared" si="48"/>
        <v>#VALUE!</v>
      </c>
      <c r="J148" s="16" t="e">
        <f t="shared" si="50"/>
        <v>#VALUE!</v>
      </c>
      <c r="K148" s="109" t="e">
        <f>ROUNDUP(H148/C148,0)</f>
        <v>#VALUE!</v>
      </c>
      <c r="L148" s="41" t="e">
        <f t="shared" si="49"/>
        <v>#VALUE!</v>
      </c>
      <c r="M148" s="1" t="s">
        <v>19</v>
      </c>
    </row>
    <row r="149" spans="1:13" ht="15.5" x14ac:dyDescent="0.35">
      <c r="A149" s="29" t="s">
        <v>3</v>
      </c>
      <c r="B149" s="29" t="s">
        <v>51</v>
      </c>
      <c r="C149" s="13">
        <v>50</v>
      </c>
      <c r="D149" s="113">
        <v>0</v>
      </c>
      <c r="E149" s="105">
        <v>0.1</v>
      </c>
      <c r="F149" s="36">
        <v>0.3</v>
      </c>
      <c r="G149" s="56" t="e">
        <f t="shared" si="46"/>
        <v>#VALUE!</v>
      </c>
      <c r="H149" s="105" t="e">
        <f t="shared" si="47"/>
        <v>#VALUE!</v>
      </c>
      <c r="I149" s="36" t="e">
        <f t="shared" si="48"/>
        <v>#VALUE!</v>
      </c>
      <c r="J149" s="16" t="e">
        <f t="shared" si="50"/>
        <v>#VALUE!</v>
      </c>
      <c r="K149" s="109" t="e">
        <f t="shared" ref="K149:K157" si="52">ROUNDUP(H149/C149,0)</f>
        <v>#VALUE!</v>
      </c>
      <c r="L149" s="41" t="e">
        <f t="shared" si="49"/>
        <v>#VALUE!</v>
      </c>
      <c r="M149" s="1" t="s">
        <v>19</v>
      </c>
    </row>
    <row r="150" spans="1:13" ht="15.5" x14ac:dyDescent="0.35">
      <c r="A150" s="29" t="s">
        <v>24</v>
      </c>
      <c r="B150" s="29" t="s">
        <v>15</v>
      </c>
      <c r="C150" s="13">
        <f>1000*20/100</f>
        <v>200</v>
      </c>
      <c r="D150" s="113">
        <v>0</v>
      </c>
      <c r="E150" s="105">
        <v>1</v>
      </c>
      <c r="F150" s="36">
        <v>2.5</v>
      </c>
      <c r="G150" s="56" t="e">
        <f t="shared" si="46"/>
        <v>#VALUE!</v>
      </c>
      <c r="H150" s="105" t="e">
        <f t="shared" si="47"/>
        <v>#VALUE!</v>
      </c>
      <c r="I150" s="36" t="e">
        <f t="shared" si="48"/>
        <v>#VALUE!</v>
      </c>
      <c r="J150" s="16" t="e">
        <f t="shared" si="50"/>
        <v>#VALUE!</v>
      </c>
      <c r="K150" s="109" t="e">
        <f t="shared" si="52"/>
        <v>#VALUE!</v>
      </c>
      <c r="L150" s="41" t="e">
        <f t="shared" si="49"/>
        <v>#VALUE!</v>
      </c>
      <c r="M150" s="1" t="s">
        <v>20</v>
      </c>
    </row>
    <row r="151" spans="1:13" ht="15.5" x14ac:dyDescent="0.35">
      <c r="A151" s="29" t="s">
        <v>24</v>
      </c>
      <c r="B151" s="29" t="s">
        <v>52</v>
      </c>
      <c r="C151" s="13">
        <v>500</v>
      </c>
      <c r="D151" s="113">
        <v>0</v>
      </c>
      <c r="E151" s="105">
        <v>1</v>
      </c>
      <c r="F151" s="36">
        <v>2.5</v>
      </c>
      <c r="G151" s="56" t="e">
        <f t="shared" si="46"/>
        <v>#VALUE!</v>
      </c>
      <c r="H151" s="105" t="e">
        <f t="shared" si="47"/>
        <v>#VALUE!</v>
      </c>
      <c r="I151" s="36" t="e">
        <f t="shared" si="48"/>
        <v>#VALUE!</v>
      </c>
      <c r="J151" s="16" t="e">
        <f t="shared" si="50"/>
        <v>#VALUE!</v>
      </c>
      <c r="K151" s="109" t="e">
        <f t="shared" si="52"/>
        <v>#VALUE!</v>
      </c>
      <c r="L151" s="41" t="e">
        <f t="shared" si="49"/>
        <v>#VALUE!</v>
      </c>
      <c r="M151" s="1" t="s">
        <v>20</v>
      </c>
    </row>
    <row r="152" spans="1:13" ht="15.5" x14ac:dyDescent="0.35">
      <c r="A152" s="29" t="s">
        <v>41</v>
      </c>
      <c r="B152" s="29" t="s">
        <v>42</v>
      </c>
      <c r="C152" s="8">
        <f>200/1000</f>
        <v>0.2</v>
      </c>
      <c r="D152" s="112">
        <v>0</v>
      </c>
      <c r="E152" s="122">
        <f>0.5/1000</f>
        <v>5.0000000000000001E-4</v>
      </c>
      <c r="F152" s="58">
        <f>1/1000</f>
        <v>1E-3</v>
      </c>
      <c r="G152" s="56" t="e">
        <f t="shared" si="46"/>
        <v>#VALUE!</v>
      </c>
      <c r="H152" s="86" t="e">
        <f t="shared" si="47"/>
        <v>#VALUE!</v>
      </c>
      <c r="I152" s="60" t="e">
        <f t="shared" si="48"/>
        <v>#VALUE!</v>
      </c>
      <c r="J152" s="16" t="e">
        <f t="shared" si="50"/>
        <v>#VALUE!</v>
      </c>
      <c r="K152" s="109" t="e">
        <f t="shared" si="52"/>
        <v>#VALUE!</v>
      </c>
      <c r="L152" s="41" t="e">
        <f t="shared" si="49"/>
        <v>#VALUE!</v>
      </c>
      <c r="M152" s="1" t="s">
        <v>20</v>
      </c>
    </row>
    <row r="153" spans="1:13" ht="15.5" x14ac:dyDescent="0.35">
      <c r="A153" s="29" t="s">
        <v>43</v>
      </c>
      <c r="B153" s="29" t="s">
        <v>44</v>
      </c>
      <c r="C153" s="8">
        <v>20</v>
      </c>
      <c r="D153" s="114">
        <v>0</v>
      </c>
      <c r="E153" s="86">
        <v>0.15</v>
      </c>
      <c r="F153" s="36">
        <v>0.3</v>
      </c>
      <c r="G153" s="49" t="e">
        <f t="shared" si="46"/>
        <v>#VALUE!</v>
      </c>
      <c r="H153" s="105" t="e">
        <f t="shared" si="47"/>
        <v>#VALUE!</v>
      </c>
      <c r="I153" s="60" t="e">
        <f t="shared" si="48"/>
        <v>#VALUE!</v>
      </c>
      <c r="J153" s="16" t="e">
        <f t="shared" si="50"/>
        <v>#VALUE!</v>
      </c>
      <c r="K153" s="109" t="e">
        <f t="shared" si="52"/>
        <v>#VALUE!</v>
      </c>
      <c r="L153" s="41" t="e">
        <f t="shared" si="49"/>
        <v>#VALUE!</v>
      </c>
      <c r="M153" s="1" t="s">
        <v>20</v>
      </c>
    </row>
    <row r="154" spans="1:13" ht="15.5" x14ac:dyDescent="0.35">
      <c r="A154" s="30" t="s">
        <v>2</v>
      </c>
      <c r="B154" s="30" t="s">
        <v>12</v>
      </c>
      <c r="C154" s="14">
        <v>50</v>
      </c>
      <c r="D154" s="113">
        <v>0</v>
      </c>
      <c r="E154" s="106">
        <v>0.3</v>
      </c>
      <c r="F154" s="37">
        <v>0.5</v>
      </c>
      <c r="G154" s="50" t="e">
        <f t="shared" si="46"/>
        <v>#VALUE!</v>
      </c>
      <c r="H154" s="106" t="e">
        <f t="shared" si="47"/>
        <v>#VALUE!</v>
      </c>
      <c r="I154" s="37" t="e">
        <f t="shared" si="48"/>
        <v>#VALUE!</v>
      </c>
      <c r="J154" s="17" t="e">
        <f t="shared" si="50"/>
        <v>#VALUE!</v>
      </c>
      <c r="K154" s="92" t="e">
        <f t="shared" si="52"/>
        <v>#VALUE!</v>
      </c>
      <c r="L154" s="42" t="e">
        <f t="shared" si="49"/>
        <v>#VALUE!</v>
      </c>
      <c r="M154" s="2" t="s">
        <v>21</v>
      </c>
    </row>
    <row r="155" spans="1:13" ht="15.5" x14ac:dyDescent="0.35">
      <c r="A155" s="30" t="s">
        <v>25</v>
      </c>
      <c r="B155" s="30" t="s">
        <v>14</v>
      </c>
      <c r="C155" s="14">
        <v>50</v>
      </c>
      <c r="D155" s="113">
        <v>0</v>
      </c>
      <c r="E155" s="106">
        <v>0.6</v>
      </c>
      <c r="F155" s="37">
        <v>1.2</v>
      </c>
      <c r="G155" s="50" t="e">
        <f t="shared" si="46"/>
        <v>#VALUE!</v>
      </c>
      <c r="H155" s="106" t="e">
        <f t="shared" si="47"/>
        <v>#VALUE!</v>
      </c>
      <c r="I155" s="37" t="e">
        <f t="shared" si="48"/>
        <v>#VALUE!</v>
      </c>
      <c r="J155" s="17" t="e">
        <f t="shared" si="50"/>
        <v>#VALUE!</v>
      </c>
      <c r="K155" s="92" t="e">
        <f t="shared" si="52"/>
        <v>#VALUE!</v>
      </c>
      <c r="L155" s="42" t="e">
        <f t="shared" si="49"/>
        <v>#VALUE!</v>
      </c>
      <c r="M155" s="2" t="s">
        <v>22</v>
      </c>
    </row>
    <row r="156" spans="1:13" ht="15.5" x14ac:dyDescent="0.35">
      <c r="A156" s="30" t="s">
        <v>37</v>
      </c>
      <c r="B156" s="30" t="s">
        <v>38</v>
      </c>
      <c r="C156" s="14">
        <v>10</v>
      </c>
      <c r="D156" s="115">
        <v>0</v>
      </c>
      <c r="E156" s="123">
        <f>0.15/1000</f>
        <v>1.4999999999999999E-4</v>
      </c>
      <c r="F156" s="33">
        <f>0.2/1000</f>
        <v>2.0000000000000001E-4</v>
      </c>
      <c r="G156" s="55" t="e">
        <f t="shared" si="46"/>
        <v>#VALUE!</v>
      </c>
      <c r="H156" s="88" t="e">
        <f t="shared" si="47"/>
        <v>#VALUE!</v>
      </c>
      <c r="I156" s="59" t="e">
        <f t="shared" si="48"/>
        <v>#VALUE!</v>
      </c>
      <c r="J156" s="17" t="e">
        <f t="shared" si="50"/>
        <v>#VALUE!</v>
      </c>
      <c r="K156" s="92" t="e">
        <f t="shared" si="52"/>
        <v>#VALUE!</v>
      </c>
      <c r="L156" s="42" t="e">
        <f>ROUNDUP(I156/C156,0)</f>
        <v>#VALUE!</v>
      </c>
      <c r="M156" s="2" t="s">
        <v>22</v>
      </c>
    </row>
    <row r="157" spans="1:13" ht="15.5" x14ac:dyDescent="0.35">
      <c r="A157" s="30" t="s">
        <v>39</v>
      </c>
      <c r="B157" s="30" t="s">
        <v>40</v>
      </c>
      <c r="C157" s="14">
        <v>250</v>
      </c>
      <c r="D157" s="113">
        <v>0</v>
      </c>
      <c r="E157" s="106">
        <v>0.5</v>
      </c>
      <c r="F157" s="37">
        <v>1.5</v>
      </c>
      <c r="G157" s="50" t="e">
        <f t="shared" si="46"/>
        <v>#VALUE!</v>
      </c>
      <c r="H157" s="106" t="e">
        <f t="shared" si="47"/>
        <v>#VALUE!</v>
      </c>
      <c r="I157" s="37" t="e">
        <f t="shared" si="48"/>
        <v>#VALUE!</v>
      </c>
      <c r="J157" s="17" t="e">
        <f t="shared" si="50"/>
        <v>#VALUE!</v>
      </c>
      <c r="K157" s="92" t="e">
        <f t="shared" si="52"/>
        <v>#VALUE!</v>
      </c>
      <c r="L157" s="42" t="e">
        <f t="shared" ref="L157" si="53">ROUNDUP(I157/C157,0)</f>
        <v>#VALUE!</v>
      </c>
      <c r="M157" s="2" t="s">
        <v>53</v>
      </c>
    </row>
    <row r="158" spans="1:13" ht="15" thickBot="1" x14ac:dyDescent="0.4"/>
    <row r="159" spans="1:13" ht="18.5" x14ac:dyDescent="0.45">
      <c r="B159" s="146" t="s">
        <v>45</v>
      </c>
      <c r="C159" s="147"/>
      <c r="D159" s="148" t="s">
        <v>58</v>
      </c>
      <c r="E159" s="149"/>
      <c r="F159" s="150"/>
      <c r="G159" s="22"/>
      <c r="H159" s="19" t="s">
        <v>73</v>
      </c>
      <c r="I159" s="20"/>
      <c r="J159" s="19"/>
      <c r="K159" s="20"/>
      <c r="L159" s="20"/>
      <c r="M159" s="20"/>
    </row>
    <row r="160" spans="1:13" ht="18.5" x14ac:dyDescent="0.45">
      <c r="B160" s="151" t="s">
        <v>46</v>
      </c>
      <c r="C160" s="152"/>
      <c r="D160" s="153" t="s">
        <v>58</v>
      </c>
      <c r="E160" s="154"/>
      <c r="F160" s="155"/>
      <c r="G160" s="22"/>
      <c r="H160" s="19"/>
      <c r="I160" s="20" t="s">
        <v>64</v>
      </c>
      <c r="J160" s="19"/>
      <c r="K160" s="20"/>
      <c r="L160" s="20"/>
      <c r="M160" s="20"/>
    </row>
    <row r="161" spans="1:13" ht="18.5" x14ac:dyDescent="0.45">
      <c r="B161" s="151" t="s">
        <v>48</v>
      </c>
      <c r="C161" s="152"/>
      <c r="D161" s="153" t="s">
        <v>58</v>
      </c>
      <c r="E161" s="154"/>
      <c r="F161" s="155"/>
      <c r="G161" s="22"/>
      <c r="H161" s="20"/>
      <c r="I161" s="20" t="s">
        <v>60</v>
      </c>
      <c r="J161" s="20"/>
      <c r="K161" s="20"/>
      <c r="L161" s="20"/>
      <c r="M161" s="20"/>
    </row>
    <row r="162" spans="1:13" ht="19" thickBot="1" x14ac:dyDescent="0.5">
      <c r="B162" s="156" t="s">
        <v>6</v>
      </c>
      <c r="C162" s="157"/>
      <c r="D162" s="158" t="s">
        <v>58</v>
      </c>
      <c r="E162" s="159"/>
      <c r="F162" s="67" t="s">
        <v>47</v>
      </c>
      <c r="G162" s="22"/>
      <c r="H162" s="20"/>
      <c r="I162" s="20" t="s">
        <v>61</v>
      </c>
      <c r="J162" s="20"/>
      <c r="K162" s="20"/>
      <c r="L162" s="20"/>
      <c r="M162" s="20"/>
    </row>
    <row r="163" spans="1:13" ht="15.5" x14ac:dyDescent="0.35">
      <c r="G163" s="23"/>
      <c r="H163" s="20"/>
      <c r="I163" s="20" t="s">
        <v>67</v>
      </c>
      <c r="J163" s="20"/>
      <c r="K163" s="20"/>
      <c r="L163" s="20"/>
      <c r="M163" s="20"/>
    </row>
    <row r="164" spans="1:13" ht="15.5" x14ac:dyDescent="0.35">
      <c r="G164" s="23"/>
      <c r="H164" s="160" t="s">
        <v>69</v>
      </c>
      <c r="I164" s="160"/>
      <c r="J164" s="160"/>
      <c r="K164" s="160"/>
      <c r="L164" s="160"/>
      <c r="M164" s="160"/>
    </row>
    <row r="165" spans="1:13" ht="15.5" x14ac:dyDescent="0.35">
      <c r="B165" s="21"/>
      <c r="C165" s="21"/>
      <c r="D165" s="21"/>
      <c r="E165" s="22"/>
      <c r="F165" s="22"/>
      <c r="G165" s="23"/>
      <c r="H165" s="144" t="s">
        <v>59</v>
      </c>
      <c r="I165" s="144"/>
      <c r="J165" s="144"/>
      <c r="K165" s="144"/>
      <c r="L165" s="20"/>
      <c r="M165" s="20"/>
    </row>
    <row r="166" spans="1:13" ht="15.5" x14ac:dyDescent="0.35">
      <c r="B166" s="21"/>
      <c r="C166" s="21"/>
      <c r="D166" s="21"/>
      <c r="E166" s="22"/>
      <c r="F166" s="22"/>
      <c r="G166" s="23"/>
      <c r="H166" s="145" t="s">
        <v>75</v>
      </c>
      <c r="I166" s="145"/>
      <c r="J166" s="145"/>
      <c r="K166" s="145"/>
      <c r="L166" s="145"/>
      <c r="M166" s="145"/>
    </row>
    <row r="167" spans="1:13" ht="15.5" x14ac:dyDescent="0.35">
      <c r="B167" s="21"/>
      <c r="C167" s="21"/>
      <c r="D167" s="21"/>
      <c r="E167" s="22"/>
      <c r="F167" s="22"/>
      <c r="G167" s="23"/>
      <c r="H167" s="145"/>
      <c r="I167" s="145"/>
      <c r="J167" s="145"/>
      <c r="K167" s="145"/>
      <c r="L167" s="145"/>
      <c r="M167" s="145"/>
    </row>
    <row r="168" spans="1:13" x14ac:dyDescent="0.35">
      <c r="H168" s="4" t="s">
        <v>26</v>
      </c>
      <c r="J168" s="4"/>
    </row>
    <row r="169" spans="1:13" x14ac:dyDescent="0.35">
      <c r="H169" s="51" t="s">
        <v>27</v>
      </c>
    </row>
    <row r="170" spans="1:13" s="65" customFormat="1" ht="15" thickBot="1" x14ac:dyDescent="0.4">
      <c r="E170" s="68"/>
      <c r="F170" s="68"/>
    </row>
    <row r="171" spans="1:13" s="72" customFormat="1" ht="62.5" thickTop="1" x14ac:dyDescent="0.35">
      <c r="A171" s="124" t="s">
        <v>0</v>
      </c>
      <c r="B171" s="124" t="s">
        <v>9</v>
      </c>
      <c r="C171" s="124" t="s">
        <v>8</v>
      </c>
      <c r="D171" s="125" t="s">
        <v>56</v>
      </c>
      <c r="E171" s="126" t="s">
        <v>85</v>
      </c>
      <c r="F171" s="127" t="s">
        <v>86</v>
      </c>
      <c r="G171" s="124" t="s">
        <v>57</v>
      </c>
      <c r="H171" s="126" t="s">
        <v>99</v>
      </c>
      <c r="I171" s="127" t="s">
        <v>87</v>
      </c>
      <c r="J171" s="124" t="s">
        <v>70</v>
      </c>
      <c r="K171" s="126" t="s">
        <v>54</v>
      </c>
      <c r="L171" s="127" t="s">
        <v>55</v>
      </c>
      <c r="M171" s="124" t="s">
        <v>16</v>
      </c>
    </row>
    <row r="172" spans="1:13" ht="15.5" x14ac:dyDescent="0.35">
      <c r="A172" s="28" t="s">
        <v>1</v>
      </c>
      <c r="B172" s="28" t="s">
        <v>10</v>
      </c>
      <c r="C172" s="12">
        <f>100/1000</f>
        <v>0.1</v>
      </c>
      <c r="D172" s="111">
        <v>0</v>
      </c>
      <c r="E172" s="120">
        <v>2E-3</v>
      </c>
      <c r="F172" s="57">
        <v>6.0000000000000001E-3</v>
      </c>
      <c r="G172" s="48" t="e">
        <f t="shared" ref="G172:G185" si="54">D172*$D$190</f>
        <v>#VALUE!</v>
      </c>
      <c r="H172" s="85" t="e">
        <f t="shared" ref="H172:H185" si="55">E172*$D$190</f>
        <v>#VALUE!</v>
      </c>
      <c r="I172" s="35" t="e">
        <f t="shared" ref="I172:I185" si="56">F172*$D$190</f>
        <v>#VALUE!</v>
      </c>
      <c r="J172" s="15" t="e">
        <f>ROUNDUP(G172/C172,0)</f>
        <v>#VALUE!</v>
      </c>
      <c r="K172" s="108" t="e">
        <f>ROUNDUP(H172/C172,0)</f>
        <v>#VALUE!</v>
      </c>
      <c r="L172" s="39" t="e">
        <f t="shared" ref="L172:L183" si="57">ROUNDUP(I172/C172,0)</f>
        <v>#VALUE!</v>
      </c>
      <c r="M172" s="3" t="s">
        <v>17</v>
      </c>
    </row>
    <row r="173" spans="1:13" ht="15.5" x14ac:dyDescent="0.35">
      <c r="A173" s="28" t="s">
        <v>1</v>
      </c>
      <c r="B173" s="28" t="s">
        <v>49</v>
      </c>
      <c r="C173" s="12">
        <v>0.5</v>
      </c>
      <c r="D173" s="111">
        <v>0</v>
      </c>
      <c r="E173" s="120">
        <v>2E-3</v>
      </c>
      <c r="F173" s="57">
        <v>6.0000000000000001E-3</v>
      </c>
      <c r="G173" s="48" t="e">
        <f t="shared" si="54"/>
        <v>#VALUE!</v>
      </c>
      <c r="H173" s="85" t="e">
        <f t="shared" si="55"/>
        <v>#VALUE!</v>
      </c>
      <c r="I173" s="35" t="e">
        <f t="shared" si="56"/>
        <v>#VALUE!</v>
      </c>
      <c r="J173" s="15" t="e">
        <f t="shared" ref="J173:J185" si="58">ROUNDUP(G173/C173,0)</f>
        <v>#VALUE!</v>
      </c>
      <c r="K173" s="108" t="e">
        <f>ROUNDUP(H173/C173,0)</f>
        <v>#VALUE!</v>
      </c>
      <c r="L173" s="39" t="e">
        <f t="shared" si="57"/>
        <v>#VALUE!</v>
      </c>
      <c r="M173" s="3" t="s">
        <v>17</v>
      </c>
    </row>
    <row r="174" spans="1:13" ht="15.5" x14ac:dyDescent="0.35">
      <c r="A174" s="28" t="s">
        <v>23</v>
      </c>
      <c r="B174" s="28" t="s">
        <v>13</v>
      </c>
      <c r="C174" s="12">
        <v>2</v>
      </c>
      <c r="D174" s="112">
        <v>0</v>
      </c>
      <c r="E174" s="121">
        <v>5.0000000000000001E-4</v>
      </c>
      <c r="F174" s="57">
        <v>2E-3</v>
      </c>
      <c r="G174" s="48" t="e">
        <f t="shared" si="54"/>
        <v>#VALUE!</v>
      </c>
      <c r="H174" s="85" t="e">
        <f t="shared" si="55"/>
        <v>#VALUE!</v>
      </c>
      <c r="I174" s="35" t="e">
        <f t="shared" si="56"/>
        <v>#VALUE!</v>
      </c>
      <c r="J174" s="15" t="e">
        <f t="shared" si="58"/>
        <v>#VALUE!</v>
      </c>
      <c r="K174" s="108" t="e">
        <f t="shared" ref="K174:K175" si="59">ROUNDUP(H174/C174,0)</f>
        <v>#VALUE!</v>
      </c>
      <c r="L174" s="39" t="e">
        <f t="shared" si="57"/>
        <v>#VALUE!</v>
      </c>
      <c r="M174" s="3" t="s">
        <v>18</v>
      </c>
    </row>
    <row r="175" spans="1:13" ht="15.5" x14ac:dyDescent="0.35">
      <c r="A175" s="28" t="s">
        <v>23</v>
      </c>
      <c r="B175" s="28" t="s">
        <v>50</v>
      </c>
      <c r="C175" s="12">
        <v>5</v>
      </c>
      <c r="D175" s="112">
        <v>0</v>
      </c>
      <c r="E175" s="121">
        <v>5.0000000000000001E-4</v>
      </c>
      <c r="F175" s="57">
        <v>2E-3</v>
      </c>
      <c r="G175" s="48" t="e">
        <f t="shared" si="54"/>
        <v>#VALUE!</v>
      </c>
      <c r="H175" s="85" t="e">
        <f t="shared" si="55"/>
        <v>#VALUE!</v>
      </c>
      <c r="I175" s="35" t="e">
        <f t="shared" si="56"/>
        <v>#VALUE!</v>
      </c>
      <c r="J175" s="15" t="e">
        <f t="shared" si="58"/>
        <v>#VALUE!</v>
      </c>
      <c r="K175" s="108" t="e">
        <f t="shared" si="59"/>
        <v>#VALUE!</v>
      </c>
      <c r="L175" s="39" t="e">
        <f t="shared" si="57"/>
        <v>#VALUE!</v>
      </c>
      <c r="M175" s="3" t="s">
        <v>18</v>
      </c>
    </row>
    <row r="176" spans="1:13" ht="15.5" x14ac:dyDescent="0.35">
      <c r="A176" s="29" t="s">
        <v>3</v>
      </c>
      <c r="B176" s="29" t="s">
        <v>11</v>
      </c>
      <c r="C176" s="13">
        <v>15</v>
      </c>
      <c r="D176" s="113">
        <v>0</v>
      </c>
      <c r="E176" s="105">
        <v>0.1</v>
      </c>
      <c r="F176" s="36">
        <v>0.3</v>
      </c>
      <c r="G176" s="56" t="e">
        <f t="shared" si="54"/>
        <v>#VALUE!</v>
      </c>
      <c r="H176" s="105" t="e">
        <f t="shared" si="55"/>
        <v>#VALUE!</v>
      </c>
      <c r="I176" s="36" t="e">
        <f t="shared" si="56"/>
        <v>#VALUE!</v>
      </c>
      <c r="J176" s="16" t="e">
        <f t="shared" si="58"/>
        <v>#VALUE!</v>
      </c>
      <c r="K176" s="109" t="e">
        <f>ROUNDUP(H176/C176,0)</f>
        <v>#VALUE!</v>
      </c>
      <c r="L176" s="41" t="e">
        <f t="shared" si="57"/>
        <v>#VALUE!</v>
      </c>
      <c r="M176" s="1" t="s">
        <v>19</v>
      </c>
    </row>
    <row r="177" spans="1:13" ht="15.5" x14ac:dyDescent="0.35">
      <c r="A177" s="29" t="s">
        <v>3</v>
      </c>
      <c r="B177" s="29" t="s">
        <v>51</v>
      </c>
      <c r="C177" s="13">
        <v>50</v>
      </c>
      <c r="D177" s="113">
        <v>0</v>
      </c>
      <c r="E177" s="105">
        <v>0.1</v>
      </c>
      <c r="F177" s="36">
        <v>0.3</v>
      </c>
      <c r="G177" s="56" t="e">
        <f t="shared" si="54"/>
        <v>#VALUE!</v>
      </c>
      <c r="H177" s="105" t="e">
        <f t="shared" si="55"/>
        <v>#VALUE!</v>
      </c>
      <c r="I177" s="36" t="e">
        <f t="shared" si="56"/>
        <v>#VALUE!</v>
      </c>
      <c r="J177" s="16" t="e">
        <f t="shared" si="58"/>
        <v>#VALUE!</v>
      </c>
      <c r="K177" s="109" t="e">
        <f t="shared" ref="K177:K185" si="60">ROUNDUP(H177/C177,0)</f>
        <v>#VALUE!</v>
      </c>
      <c r="L177" s="41" t="e">
        <f t="shared" si="57"/>
        <v>#VALUE!</v>
      </c>
      <c r="M177" s="1" t="s">
        <v>19</v>
      </c>
    </row>
    <row r="178" spans="1:13" ht="15.5" x14ac:dyDescent="0.35">
      <c r="A178" s="29" t="s">
        <v>24</v>
      </c>
      <c r="B178" s="29" t="s">
        <v>15</v>
      </c>
      <c r="C178" s="13">
        <f>1000*20/100</f>
        <v>200</v>
      </c>
      <c r="D178" s="113">
        <v>0</v>
      </c>
      <c r="E178" s="105">
        <v>1</v>
      </c>
      <c r="F178" s="36">
        <v>2.5</v>
      </c>
      <c r="G178" s="56" t="e">
        <f t="shared" si="54"/>
        <v>#VALUE!</v>
      </c>
      <c r="H178" s="105" t="e">
        <f t="shared" si="55"/>
        <v>#VALUE!</v>
      </c>
      <c r="I178" s="36" t="e">
        <f t="shared" si="56"/>
        <v>#VALUE!</v>
      </c>
      <c r="J178" s="16" t="e">
        <f t="shared" si="58"/>
        <v>#VALUE!</v>
      </c>
      <c r="K178" s="109" t="e">
        <f t="shared" si="60"/>
        <v>#VALUE!</v>
      </c>
      <c r="L178" s="41" t="e">
        <f t="shared" si="57"/>
        <v>#VALUE!</v>
      </c>
      <c r="M178" s="1" t="s">
        <v>20</v>
      </c>
    </row>
    <row r="179" spans="1:13" ht="15.5" x14ac:dyDescent="0.35">
      <c r="A179" s="29" t="s">
        <v>24</v>
      </c>
      <c r="B179" s="29" t="s">
        <v>52</v>
      </c>
      <c r="C179" s="13">
        <v>500</v>
      </c>
      <c r="D179" s="113">
        <v>0</v>
      </c>
      <c r="E179" s="105">
        <v>1</v>
      </c>
      <c r="F179" s="36">
        <v>2.5</v>
      </c>
      <c r="G179" s="56" t="e">
        <f t="shared" si="54"/>
        <v>#VALUE!</v>
      </c>
      <c r="H179" s="105" t="e">
        <f t="shared" si="55"/>
        <v>#VALUE!</v>
      </c>
      <c r="I179" s="36" t="e">
        <f t="shared" si="56"/>
        <v>#VALUE!</v>
      </c>
      <c r="J179" s="16" t="e">
        <f t="shared" si="58"/>
        <v>#VALUE!</v>
      </c>
      <c r="K179" s="109" t="e">
        <f t="shared" si="60"/>
        <v>#VALUE!</v>
      </c>
      <c r="L179" s="41" t="e">
        <f t="shared" si="57"/>
        <v>#VALUE!</v>
      </c>
      <c r="M179" s="1" t="s">
        <v>20</v>
      </c>
    </row>
    <row r="180" spans="1:13" ht="15.5" x14ac:dyDescent="0.35">
      <c r="A180" s="29" t="s">
        <v>41</v>
      </c>
      <c r="B180" s="29" t="s">
        <v>42</v>
      </c>
      <c r="C180" s="8">
        <f>200/1000</f>
        <v>0.2</v>
      </c>
      <c r="D180" s="112">
        <v>0</v>
      </c>
      <c r="E180" s="122">
        <f>0.5/1000</f>
        <v>5.0000000000000001E-4</v>
      </c>
      <c r="F180" s="58">
        <f>1/1000</f>
        <v>1E-3</v>
      </c>
      <c r="G180" s="56" t="e">
        <f t="shared" si="54"/>
        <v>#VALUE!</v>
      </c>
      <c r="H180" s="86" t="e">
        <f t="shared" si="55"/>
        <v>#VALUE!</v>
      </c>
      <c r="I180" s="60" t="e">
        <f t="shared" si="56"/>
        <v>#VALUE!</v>
      </c>
      <c r="J180" s="16" t="e">
        <f t="shared" si="58"/>
        <v>#VALUE!</v>
      </c>
      <c r="K180" s="109" t="e">
        <f t="shared" si="60"/>
        <v>#VALUE!</v>
      </c>
      <c r="L180" s="41" t="e">
        <f t="shared" si="57"/>
        <v>#VALUE!</v>
      </c>
      <c r="M180" s="1" t="s">
        <v>20</v>
      </c>
    </row>
    <row r="181" spans="1:13" ht="15.5" x14ac:dyDescent="0.35">
      <c r="A181" s="29" t="s">
        <v>43</v>
      </c>
      <c r="B181" s="29" t="s">
        <v>44</v>
      </c>
      <c r="C181" s="8">
        <v>20</v>
      </c>
      <c r="D181" s="114">
        <v>0</v>
      </c>
      <c r="E181" s="86">
        <v>0.15</v>
      </c>
      <c r="F181" s="36">
        <v>0.3</v>
      </c>
      <c r="G181" s="49" t="e">
        <f t="shared" si="54"/>
        <v>#VALUE!</v>
      </c>
      <c r="H181" s="105" t="e">
        <f t="shared" si="55"/>
        <v>#VALUE!</v>
      </c>
      <c r="I181" s="60" t="e">
        <f t="shared" si="56"/>
        <v>#VALUE!</v>
      </c>
      <c r="J181" s="16" t="e">
        <f t="shared" si="58"/>
        <v>#VALUE!</v>
      </c>
      <c r="K181" s="109" t="e">
        <f t="shared" si="60"/>
        <v>#VALUE!</v>
      </c>
      <c r="L181" s="41" t="e">
        <f t="shared" si="57"/>
        <v>#VALUE!</v>
      </c>
      <c r="M181" s="1" t="s">
        <v>20</v>
      </c>
    </row>
    <row r="182" spans="1:13" ht="15.5" x14ac:dyDescent="0.35">
      <c r="A182" s="30" t="s">
        <v>2</v>
      </c>
      <c r="B182" s="30" t="s">
        <v>12</v>
      </c>
      <c r="C182" s="14">
        <v>50</v>
      </c>
      <c r="D182" s="113">
        <v>0</v>
      </c>
      <c r="E182" s="106">
        <v>0.3</v>
      </c>
      <c r="F182" s="37">
        <v>0.5</v>
      </c>
      <c r="G182" s="50" t="e">
        <f t="shared" si="54"/>
        <v>#VALUE!</v>
      </c>
      <c r="H182" s="106" t="e">
        <f t="shared" si="55"/>
        <v>#VALUE!</v>
      </c>
      <c r="I182" s="37" t="e">
        <f t="shared" si="56"/>
        <v>#VALUE!</v>
      </c>
      <c r="J182" s="17" t="e">
        <f t="shared" si="58"/>
        <v>#VALUE!</v>
      </c>
      <c r="K182" s="92" t="e">
        <f t="shared" si="60"/>
        <v>#VALUE!</v>
      </c>
      <c r="L182" s="42" t="e">
        <f t="shared" si="57"/>
        <v>#VALUE!</v>
      </c>
      <c r="M182" s="2" t="s">
        <v>21</v>
      </c>
    </row>
    <row r="183" spans="1:13" ht="15.5" x14ac:dyDescent="0.35">
      <c r="A183" s="30" t="s">
        <v>25</v>
      </c>
      <c r="B183" s="30" t="s">
        <v>14</v>
      </c>
      <c r="C183" s="14">
        <v>50</v>
      </c>
      <c r="D183" s="113">
        <v>0</v>
      </c>
      <c r="E183" s="106">
        <v>0.6</v>
      </c>
      <c r="F183" s="37">
        <v>1.2</v>
      </c>
      <c r="G183" s="50" t="e">
        <f t="shared" si="54"/>
        <v>#VALUE!</v>
      </c>
      <c r="H183" s="106" t="e">
        <f t="shared" si="55"/>
        <v>#VALUE!</v>
      </c>
      <c r="I183" s="37" t="e">
        <f t="shared" si="56"/>
        <v>#VALUE!</v>
      </c>
      <c r="J183" s="17" t="e">
        <f t="shared" si="58"/>
        <v>#VALUE!</v>
      </c>
      <c r="K183" s="92" t="e">
        <f t="shared" si="60"/>
        <v>#VALUE!</v>
      </c>
      <c r="L183" s="42" t="e">
        <f t="shared" si="57"/>
        <v>#VALUE!</v>
      </c>
      <c r="M183" s="2" t="s">
        <v>22</v>
      </c>
    </row>
    <row r="184" spans="1:13" ht="15.5" x14ac:dyDescent="0.35">
      <c r="A184" s="30" t="s">
        <v>37</v>
      </c>
      <c r="B184" s="30" t="s">
        <v>38</v>
      </c>
      <c r="C184" s="14">
        <v>10</v>
      </c>
      <c r="D184" s="115">
        <v>0</v>
      </c>
      <c r="E184" s="123">
        <f>0.15/1000</f>
        <v>1.4999999999999999E-4</v>
      </c>
      <c r="F184" s="33">
        <f>0.2/1000</f>
        <v>2.0000000000000001E-4</v>
      </c>
      <c r="G184" s="55" t="e">
        <f t="shared" si="54"/>
        <v>#VALUE!</v>
      </c>
      <c r="H184" s="88" t="e">
        <f t="shared" si="55"/>
        <v>#VALUE!</v>
      </c>
      <c r="I184" s="59" t="e">
        <f t="shared" si="56"/>
        <v>#VALUE!</v>
      </c>
      <c r="J184" s="17" t="e">
        <f t="shared" si="58"/>
        <v>#VALUE!</v>
      </c>
      <c r="K184" s="92" t="e">
        <f t="shared" si="60"/>
        <v>#VALUE!</v>
      </c>
      <c r="L184" s="42" t="e">
        <f>ROUNDUP(I184/C184,0)</f>
        <v>#VALUE!</v>
      </c>
      <c r="M184" s="2" t="s">
        <v>22</v>
      </c>
    </row>
    <row r="185" spans="1:13" ht="15.5" x14ac:dyDescent="0.35">
      <c r="A185" s="30" t="s">
        <v>39</v>
      </c>
      <c r="B185" s="30" t="s">
        <v>40</v>
      </c>
      <c r="C185" s="14">
        <v>250</v>
      </c>
      <c r="D185" s="113">
        <v>0</v>
      </c>
      <c r="E185" s="106">
        <v>0.5</v>
      </c>
      <c r="F185" s="37">
        <v>1.5</v>
      </c>
      <c r="G185" s="50" t="e">
        <f t="shared" si="54"/>
        <v>#VALUE!</v>
      </c>
      <c r="H185" s="106" t="e">
        <f t="shared" si="55"/>
        <v>#VALUE!</v>
      </c>
      <c r="I185" s="37" t="e">
        <f t="shared" si="56"/>
        <v>#VALUE!</v>
      </c>
      <c r="J185" s="17" t="e">
        <f t="shared" si="58"/>
        <v>#VALUE!</v>
      </c>
      <c r="K185" s="92" t="e">
        <f t="shared" si="60"/>
        <v>#VALUE!</v>
      </c>
      <c r="L185" s="42" t="e">
        <f t="shared" ref="L185" si="61">ROUNDUP(I185/C185,0)</f>
        <v>#VALUE!</v>
      </c>
      <c r="M185" s="2" t="s">
        <v>53</v>
      </c>
    </row>
    <row r="186" spans="1:13" ht="15" thickBot="1" x14ac:dyDescent="0.4"/>
    <row r="187" spans="1:13" ht="18.5" x14ac:dyDescent="0.45">
      <c r="B187" s="146" t="s">
        <v>45</v>
      </c>
      <c r="C187" s="147"/>
      <c r="D187" s="148" t="s">
        <v>58</v>
      </c>
      <c r="E187" s="149"/>
      <c r="F187" s="150"/>
      <c r="G187" s="22"/>
      <c r="H187" s="19" t="s">
        <v>73</v>
      </c>
      <c r="I187" s="20"/>
      <c r="J187" s="19"/>
      <c r="K187" s="20"/>
      <c r="L187" s="20"/>
      <c r="M187" s="20"/>
    </row>
    <row r="188" spans="1:13" ht="18.5" x14ac:dyDescent="0.45">
      <c r="B188" s="151" t="s">
        <v>46</v>
      </c>
      <c r="C188" s="152"/>
      <c r="D188" s="153" t="s">
        <v>58</v>
      </c>
      <c r="E188" s="154"/>
      <c r="F188" s="155"/>
      <c r="G188" s="22"/>
      <c r="H188" s="19"/>
      <c r="I188" s="20" t="s">
        <v>64</v>
      </c>
      <c r="J188" s="19"/>
      <c r="K188" s="20"/>
      <c r="L188" s="20"/>
      <c r="M188" s="20"/>
    </row>
    <row r="189" spans="1:13" ht="18.5" x14ac:dyDescent="0.45">
      <c r="B189" s="151" t="s">
        <v>48</v>
      </c>
      <c r="C189" s="152"/>
      <c r="D189" s="153" t="s">
        <v>58</v>
      </c>
      <c r="E189" s="154"/>
      <c r="F189" s="155"/>
      <c r="G189" s="22"/>
      <c r="H189" s="20"/>
      <c r="I189" s="20" t="s">
        <v>60</v>
      </c>
      <c r="J189" s="20"/>
      <c r="K189" s="20"/>
      <c r="L189" s="20"/>
      <c r="M189" s="20"/>
    </row>
    <row r="190" spans="1:13" ht="19" thickBot="1" x14ac:dyDescent="0.5">
      <c r="B190" s="156" t="s">
        <v>6</v>
      </c>
      <c r="C190" s="157"/>
      <c r="D190" s="158" t="s">
        <v>58</v>
      </c>
      <c r="E190" s="159"/>
      <c r="F190" s="67" t="s">
        <v>47</v>
      </c>
      <c r="G190" s="22"/>
      <c r="H190" s="20"/>
      <c r="I190" s="20" t="s">
        <v>61</v>
      </c>
      <c r="J190" s="20"/>
      <c r="K190" s="20"/>
      <c r="L190" s="20"/>
      <c r="M190" s="20"/>
    </row>
    <row r="191" spans="1:13" ht="15.5" x14ac:dyDescent="0.35">
      <c r="G191" s="23"/>
      <c r="H191" s="20"/>
      <c r="I191" s="20" t="s">
        <v>67</v>
      </c>
      <c r="J191" s="20"/>
      <c r="K191" s="20"/>
      <c r="L191" s="20"/>
      <c r="M191" s="20"/>
    </row>
    <row r="192" spans="1:13" ht="15.5" x14ac:dyDescent="0.35">
      <c r="G192" s="23"/>
      <c r="H192" s="160" t="s">
        <v>69</v>
      </c>
      <c r="I192" s="160"/>
      <c r="J192" s="160"/>
      <c r="K192" s="160"/>
      <c r="L192" s="160"/>
      <c r="M192" s="160"/>
    </row>
    <row r="193" spans="1:13" ht="15.5" x14ac:dyDescent="0.35">
      <c r="B193" s="21"/>
      <c r="C193" s="21"/>
      <c r="D193" s="21"/>
      <c r="E193" s="22"/>
      <c r="F193" s="22"/>
      <c r="G193" s="23"/>
      <c r="H193" s="144" t="s">
        <v>59</v>
      </c>
      <c r="I193" s="144"/>
      <c r="J193" s="144"/>
      <c r="K193" s="144"/>
      <c r="L193" s="20"/>
      <c r="M193" s="20"/>
    </row>
    <row r="194" spans="1:13" ht="15.5" x14ac:dyDescent="0.35">
      <c r="B194" s="21"/>
      <c r="C194" s="21"/>
      <c r="D194" s="21"/>
      <c r="E194" s="22"/>
      <c r="F194" s="22"/>
      <c r="G194" s="23"/>
      <c r="H194" s="145" t="s">
        <v>75</v>
      </c>
      <c r="I194" s="145"/>
      <c r="J194" s="145"/>
      <c r="K194" s="145"/>
      <c r="L194" s="145"/>
      <c r="M194" s="145"/>
    </row>
    <row r="195" spans="1:13" ht="15.5" x14ac:dyDescent="0.35">
      <c r="B195" s="21"/>
      <c r="C195" s="21"/>
      <c r="D195" s="21"/>
      <c r="E195" s="22"/>
      <c r="F195" s="22"/>
      <c r="G195" s="23"/>
      <c r="H195" s="145"/>
      <c r="I195" s="145"/>
      <c r="J195" s="145"/>
      <c r="K195" s="145"/>
      <c r="L195" s="145"/>
      <c r="M195" s="145"/>
    </row>
    <row r="196" spans="1:13" x14ac:dyDescent="0.35">
      <c r="H196" s="4" t="s">
        <v>26</v>
      </c>
      <c r="J196" s="4"/>
    </row>
    <row r="197" spans="1:13" x14ac:dyDescent="0.35">
      <c r="H197" s="51" t="s">
        <v>27</v>
      </c>
    </row>
    <row r="198" spans="1:13" s="65" customFormat="1" ht="15" thickBot="1" x14ac:dyDescent="0.4">
      <c r="E198" s="68"/>
      <c r="F198" s="68"/>
    </row>
    <row r="199" spans="1:13" s="72" customFormat="1" ht="62.5" thickTop="1" x14ac:dyDescent="0.35">
      <c r="A199" s="124" t="s">
        <v>0</v>
      </c>
      <c r="B199" s="124" t="s">
        <v>9</v>
      </c>
      <c r="C199" s="124" t="s">
        <v>8</v>
      </c>
      <c r="D199" s="125" t="s">
        <v>56</v>
      </c>
      <c r="E199" s="126" t="s">
        <v>85</v>
      </c>
      <c r="F199" s="127" t="s">
        <v>86</v>
      </c>
      <c r="G199" s="124" t="s">
        <v>57</v>
      </c>
      <c r="H199" s="126" t="s">
        <v>99</v>
      </c>
      <c r="I199" s="127" t="s">
        <v>87</v>
      </c>
      <c r="J199" s="124" t="s">
        <v>70</v>
      </c>
      <c r="K199" s="126" t="s">
        <v>54</v>
      </c>
      <c r="L199" s="127" t="s">
        <v>55</v>
      </c>
      <c r="M199" s="124" t="s">
        <v>16</v>
      </c>
    </row>
    <row r="200" spans="1:13" ht="15.5" x14ac:dyDescent="0.35">
      <c r="A200" s="28" t="s">
        <v>1</v>
      </c>
      <c r="B200" s="28" t="s">
        <v>10</v>
      </c>
      <c r="C200" s="12">
        <f>100/1000</f>
        <v>0.1</v>
      </c>
      <c r="D200" s="111">
        <v>0</v>
      </c>
      <c r="E200" s="120">
        <v>2E-3</v>
      </c>
      <c r="F200" s="57">
        <v>6.0000000000000001E-3</v>
      </c>
      <c r="G200" s="48" t="e">
        <f t="shared" ref="G200:G213" si="62">D200*$D$218</f>
        <v>#VALUE!</v>
      </c>
      <c r="H200" s="85" t="e">
        <f t="shared" ref="H200:H213" si="63">E200*$D$218</f>
        <v>#VALUE!</v>
      </c>
      <c r="I200" s="35" t="e">
        <f t="shared" ref="I200:I213" si="64">F200*$D$218</f>
        <v>#VALUE!</v>
      </c>
      <c r="J200" s="15" t="e">
        <f>ROUNDUP(G200/C200,0)</f>
        <v>#VALUE!</v>
      </c>
      <c r="K200" s="108" t="e">
        <f>ROUNDUP(H200/C200,0)</f>
        <v>#VALUE!</v>
      </c>
      <c r="L200" s="39" t="e">
        <f t="shared" ref="L200:L211" si="65">ROUNDUP(I200/C200,0)</f>
        <v>#VALUE!</v>
      </c>
      <c r="M200" s="3" t="s">
        <v>17</v>
      </c>
    </row>
    <row r="201" spans="1:13" ht="15.5" x14ac:dyDescent="0.35">
      <c r="A201" s="28" t="s">
        <v>1</v>
      </c>
      <c r="B201" s="28" t="s">
        <v>49</v>
      </c>
      <c r="C201" s="12">
        <v>0.5</v>
      </c>
      <c r="D201" s="111">
        <v>0</v>
      </c>
      <c r="E201" s="120">
        <v>2E-3</v>
      </c>
      <c r="F201" s="57">
        <v>6.0000000000000001E-3</v>
      </c>
      <c r="G201" s="48" t="e">
        <f t="shared" si="62"/>
        <v>#VALUE!</v>
      </c>
      <c r="H201" s="85" t="e">
        <f t="shared" si="63"/>
        <v>#VALUE!</v>
      </c>
      <c r="I201" s="35" t="e">
        <f t="shared" si="64"/>
        <v>#VALUE!</v>
      </c>
      <c r="J201" s="15" t="e">
        <f t="shared" ref="J201:J213" si="66">ROUNDUP(G201/C201,0)</f>
        <v>#VALUE!</v>
      </c>
      <c r="K201" s="108" t="e">
        <f>ROUNDUP(H201/C201,0)</f>
        <v>#VALUE!</v>
      </c>
      <c r="L201" s="39" t="e">
        <f t="shared" si="65"/>
        <v>#VALUE!</v>
      </c>
      <c r="M201" s="3" t="s">
        <v>17</v>
      </c>
    </row>
    <row r="202" spans="1:13" ht="15.5" x14ac:dyDescent="0.35">
      <c r="A202" s="28" t="s">
        <v>23</v>
      </c>
      <c r="B202" s="28" t="s">
        <v>13</v>
      </c>
      <c r="C202" s="12">
        <v>2</v>
      </c>
      <c r="D202" s="112">
        <v>0</v>
      </c>
      <c r="E202" s="121">
        <v>5.0000000000000001E-4</v>
      </c>
      <c r="F202" s="57">
        <v>2E-3</v>
      </c>
      <c r="G202" s="48" t="e">
        <f t="shared" si="62"/>
        <v>#VALUE!</v>
      </c>
      <c r="H202" s="85" t="e">
        <f t="shared" si="63"/>
        <v>#VALUE!</v>
      </c>
      <c r="I202" s="35" t="e">
        <f t="shared" si="64"/>
        <v>#VALUE!</v>
      </c>
      <c r="J202" s="15" t="e">
        <f t="shared" si="66"/>
        <v>#VALUE!</v>
      </c>
      <c r="K202" s="108" t="e">
        <f t="shared" ref="K202:K203" si="67">ROUNDUP(H202/C202,0)</f>
        <v>#VALUE!</v>
      </c>
      <c r="L202" s="39" t="e">
        <f t="shared" si="65"/>
        <v>#VALUE!</v>
      </c>
      <c r="M202" s="3" t="s">
        <v>18</v>
      </c>
    </row>
    <row r="203" spans="1:13" ht="15.5" x14ac:dyDescent="0.35">
      <c r="A203" s="28" t="s">
        <v>23</v>
      </c>
      <c r="B203" s="28" t="s">
        <v>50</v>
      </c>
      <c r="C203" s="12">
        <v>5</v>
      </c>
      <c r="D203" s="112">
        <v>0</v>
      </c>
      <c r="E203" s="121">
        <v>5.0000000000000001E-4</v>
      </c>
      <c r="F203" s="57">
        <v>2E-3</v>
      </c>
      <c r="G203" s="48" t="e">
        <f t="shared" si="62"/>
        <v>#VALUE!</v>
      </c>
      <c r="H203" s="85" t="e">
        <f t="shared" si="63"/>
        <v>#VALUE!</v>
      </c>
      <c r="I203" s="35" t="e">
        <f t="shared" si="64"/>
        <v>#VALUE!</v>
      </c>
      <c r="J203" s="15" t="e">
        <f t="shared" si="66"/>
        <v>#VALUE!</v>
      </c>
      <c r="K203" s="108" t="e">
        <f t="shared" si="67"/>
        <v>#VALUE!</v>
      </c>
      <c r="L203" s="39" t="e">
        <f t="shared" si="65"/>
        <v>#VALUE!</v>
      </c>
      <c r="M203" s="3" t="s">
        <v>18</v>
      </c>
    </row>
    <row r="204" spans="1:13" ht="15.5" x14ac:dyDescent="0.35">
      <c r="A204" s="29" t="s">
        <v>3</v>
      </c>
      <c r="B204" s="29" t="s">
        <v>11</v>
      </c>
      <c r="C204" s="13">
        <v>15</v>
      </c>
      <c r="D204" s="113">
        <v>0</v>
      </c>
      <c r="E204" s="105">
        <v>0.1</v>
      </c>
      <c r="F204" s="36">
        <v>0.3</v>
      </c>
      <c r="G204" s="56" t="e">
        <f t="shared" si="62"/>
        <v>#VALUE!</v>
      </c>
      <c r="H204" s="105" t="e">
        <f t="shared" si="63"/>
        <v>#VALUE!</v>
      </c>
      <c r="I204" s="36" t="e">
        <f t="shared" si="64"/>
        <v>#VALUE!</v>
      </c>
      <c r="J204" s="16" t="e">
        <f t="shared" si="66"/>
        <v>#VALUE!</v>
      </c>
      <c r="K204" s="109" t="e">
        <f>ROUNDUP(H204/C204,0)</f>
        <v>#VALUE!</v>
      </c>
      <c r="L204" s="41" t="e">
        <f t="shared" si="65"/>
        <v>#VALUE!</v>
      </c>
      <c r="M204" s="1" t="s">
        <v>19</v>
      </c>
    </row>
    <row r="205" spans="1:13" ht="15.5" x14ac:dyDescent="0.35">
      <c r="A205" s="29" t="s">
        <v>3</v>
      </c>
      <c r="B205" s="29" t="s">
        <v>51</v>
      </c>
      <c r="C205" s="13">
        <v>50</v>
      </c>
      <c r="D205" s="113">
        <v>0</v>
      </c>
      <c r="E205" s="105">
        <v>0.1</v>
      </c>
      <c r="F205" s="36">
        <v>0.3</v>
      </c>
      <c r="G205" s="56" t="e">
        <f t="shared" si="62"/>
        <v>#VALUE!</v>
      </c>
      <c r="H205" s="105" t="e">
        <f t="shared" si="63"/>
        <v>#VALUE!</v>
      </c>
      <c r="I205" s="36" t="e">
        <f t="shared" si="64"/>
        <v>#VALUE!</v>
      </c>
      <c r="J205" s="16" t="e">
        <f t="shared" si="66"/>
        <v>#VALUE!</v>
      </c>
      <c r="K205" s="109" t="e">
        <f t="shared" ref="K205:K213" si="68">ROUNDUP(H205/C205,0)</f>
        <v>#VALUE!</v>
      </c>
      <c r="L205" s="41" t="e">
        <f t="shared" si="65"/>
        <v>#VALUE!</v>
      </c>
      <c r="M205" s="1" t="s">
        <v>19</v>
      </c>
    </row>
    <row r="206" spans="1:13" ht="15.5" x14ac:dyDescent="0.35">
      <c r="A206" s="29" t="s">
        <v>24</v>
      </c>
      <c r="B206" s="29" t="s">
        <v>15</v>
      </c>
      <c r="C206" s="13">
        <f>1000*20/100</f>
        <v>200</v>
      </c>
      <c r="D206" s="113">
        <v>0</v>
      </c>
      <c r="E206" s="105">
        <v>1</v>
      </c>
      <c r="F206" s="36">
        <v>2.5</v>
      </c>
      <c r="G206" s="56" t="e">
        <f t="shared" si="62"/>
        <v>#VALUE!</v>
      </c>
      <c r="H206" s="105" t="e">
        <f t="shared" si="63"/>
        <v>#VALUE!</v>
      </c>
      <c r="I206" s="36" t="e">
        <f t="shared" si="64"/>
        <v>#VALUE!</v>
      </c>
      <c r="J206" s="16" t="e">
        <f t="shared" si="66"/>
        <v>#VALUE!</v>
      </c>
      <c r="K206" s="109" t="e">
        <f t="shared" si="68"/>
        <v>#VALUE!</v>
      </c>
      <c r="L206" s="41" t="e">
        <f t="shared" si="65"/>
        <v>#VALUE!</v>
      </c>
      <c r="M206" s="1" t="s">
        <v>20</v>
      </c>
    </row>
    <row r="207" spans="1:13" ht="15.5" x14ac:dyDescent="0.35">
      <c r="A207" s="29" t="s">
        <v>24</v>
      </c>
      <c r="B207" s="29" t="s">
        <v>52</v>
      </c>
      <c r="C207" s="13">
        <v>500</v>
      </c>
      <c r="D207" s="113">
        <v>0</v>
      </c>
      <c r="E207" s="105">
        <v>1</v>
      </c>
      <c r="F207" s="36">
        <v>2.5</v>
      </c>
      <c r="G207" s="56" t="e">
        <f t="shared" si="62"/>
        <v>#VALUE!</v>
      </c>
      <c r="H207" s="105" t="e">
        <f t="shared" si="63"/>
        <v>#VALUE!</v>
      </c>
      <c r="I207" s="36" t="e">
        <f t="shared" si="64"/>
        <v>#VALUE!</v>
      </c>
      <c r="J207" s="16" t="e">
        <f t="shared" si="66"/>
        <v>#VALUE!</v>
      </c>
      <c r="K207" s="109" t="e">
        <f t="shared" si="68"/>
        <v>#VALUE!</v>
      </c>
      <c r="L207" s="41" t="e">
        <f t="shared" si="65"/>
        <v>#VALUE!</v>
      </c>
      <c r="M207" s="1" t="s">
        <v>20</v>
      </c>
    </row>
    <row r="208" spans="1:13" ht="15.5" x14ac:dyDescent="0.35">
      <c r="A208" s="29" t="s">
        <v>41</v>
      </c>
      <c r="B208" s="29" t="s">
        <v>42</v>
      </c>
      <c r="C208" s="8">
        <f>200/1000</f>
        <v>0.2</v>
      </c>
      <c r="D208" s="112">
        <v>0</v>
      </c>
      <c r="E208" s="122">
        <f>0.5/1000</f>
        <v>5.0000000000000001E-4</v>
      </c>
      <c r="F208" s="58">
        <f>1/1000</f>
        <v>1E-3</v>
      </c>
      <c r="G208" s="56" t="e">
        <f t="shared" si="62"/>
        <v>#VALUE!</v>
      </c>
      <c r="H208" s="86" t="e">
        <f t="shared" si="63"/>
        <v>#VALUE!</v>
      </c>
      <c r="I208" s="60" t="e">
        <f t="shared" si="64"/>
        <v>#VALUE!</v>
      </c>
      <c r="J208" s="16" t="e">
        <f t="shared" si="66"/>
        <v>#VALUE!</v>
      </c>
      <c r="K208" s="109" t="e">
        <f t="shared" si="68"/>
        <v>#VALUE!</v>
      </c>
      <c r="L208" s="41" t="e">
        <f t="shared" si="65"/>
        <v>#VALUE!</v>
      </c>
      <c r="M208" s="1" t="s">
        <v>20</v>
      </c>
    </row>
    <row r="209" spans="1:13" ht="15.5" x14ac:dyDescent="0.35">
      <c r="A209" s="29" t="s">
        <v>43</v>
      </c>
      <c r="B209" s="29" t="s">
        <v>44</v>
      </c>
      <c r="C209" s="8">
        <v>20</v>
      </c>
      <c r="D209" s="114">
        <v>0</v>
      </c>
      <c r="E209" s="86">
        <v>0.15</v>
      </c>
      <c r="F209" s="36">
        <v>0.3</v>
      </c>
      <c r="G209" s="49" t="e">
        <f t="shared" si="62"/>
        <v>#VALUE!</v>
      </c>
      <c r="H209" s="105" t="e">
        <f t="shared" si="63"/>
        <v>#VALUE!</v>
      </c>
      <c r="I209" s="60" t="e">
        <f t="shared" si="64"/>
        <v>#VALUE!</v>
      </c>
      <c r="J209" s="16" t="e">
        <f t="shared" si="66"/>
        <v>#VALUE!</v>
      </c>
      <c r="K209" s="109" t="e">
        <f t="shared" si="68"/>
        <v>#VALUE!</v>
      </c>
      <c r="L209" s="41" t="e">
        <f t="shared" si="65"/>
        <v>#VALUE!</v>
      </c>
      <c r="M209" s="1" t="s">
        <v>20</v>
      </c>
    </row>
    <row r="210" spans="1:13" ht="15.5" x14ac:dyDescent="0.35">
      <c r="A210" s="30" t="s">
        <v>2</v>
      </c>
      <c r="B210" s="30" t="s">
        <v>12</v>
      </c>
      <c r="C210" s="14">
        <v>50</v>
      </c>
      <c r="D210" s="113">
        <v>0</v>
      </c>
      <c r="E210" s="106">
        <v>0.3</v>
      </c>
      <c r="F210" s="37">
        <v>0.5</v>
      </c>
      <c r="G210" s="50" t="e">
        <f t="shared" si="62"/>
        <v>#VALUE!</v>
      </c>
      <c r="H210" s="106" t="e">
        <f t="shared" si="63"/>
        <v>#VALUE!</v>
      </c>
      <c r="I210" s="37" t="e">
        <f t="shared" si="64"/>
        <v>#VALUE!</v>
      </c>
      <c r="J210" s="17" t="e">
        <f t="shared" si="66"/>
        <v>#VALUE!</v>
      </c>
      <c r="K210" s="92" t="e">
        <f t="shared" si="68"/>
        <v>#VALUE!</v>
      </c>
      <c r="L210" s="42" t="e">
        <f t="shared" si="65"/>
        <v>#VALUE!</v>
      </c>
      <c r="M210" s="2" t="s">
        <v>21</v>
      </c>
    </row>
    <row r="211" spans="1:13" ht="15.5" x14ac:dyDescent="0.35">
      <c r="A211" s="30" t="s">
        <v>25</v>
      </c>
      <c r="B211" s="30" t="s">
        <v>14</v>
      </c>
      <c r="C211" s="14">
        <v>50</v>
      </c>
      <c r="D211" s="113">
        <v>0</v>
      </c>
      <c r="E211" s="106">
        <v>0.6</v>
      </c>
      <c r="F211" s="37">
        <v>1.2</v>
      </c>
      <c r="G211" s="50" t="e">
        <f t="shared" si="62"/>
        <v>#VALUE!</v>
      </c>
      <c r="H211" s="106" t="e">
        <f t="shared" si="63"/>
        <v>#VALUE!</v>
      </c>
      <c r="I211" s="37" t="e">
        <f t="shared" si="64"/>
        <v>#VALUE!</v>
      </c>
      <c r="J211" s="17" t="e">
        <f t="shared" si="66"/>
        <v>#VALUE!</v>
      </c>
      <c r="K211" s="92" t="e">
        <f t="shared" si="68"/>
        <v>#VALUE!</v>
      </c>
      <c r="L211" s="42" t="e">
        <f t="shared" si="65"/>
        <v>#VALUE!</v>
      </c>
      <c r="M211" s="2" t="s">
        <v>22</v>
      </c>
    </row>
    <row r="212" spans="1:13" ht="15.5" x14ac:dyDescent="0.35">
      <c r="A212" s="30" t="s">
        <v>37</v>
      </c>
      <c r="B212" s="30" t="s">
        <v>38</v>
      </c>
      <c r="C212" s="14">
        <v>10</v>
      </c>
      <c r="D212" s="115">
        <v>0</v>
      </c>
      <c r="E212" s="123">
        <f>0.15/1000</f>
        <v>1.4999999999999999E-4</v>
      </c>
      <c r="F212" s="33">
        <f>0.2/1000</f>
        <v>2.0000000000000001E-4</v>
      </c>
      <c r="G212" s="55" t="e">
        <f t="shared" si="62"/>
        <v>#VALUE!</v>
      </c>
      <c r="H212" s="88" t="e">
        <f t="shared" si="63"/>
        <v>#VALUE!</v>
      </c>
      <c r="I212" s="59" t="e">
        <f t="shared" si="64"/>
        <v>#VALUE!</v>
      </c>
      <c r="J212" s="17" t="e">
        <f t="shared" si="66"/>
        <v>#VALUE!</v>
      </c>
      <c r="K212" s="92" t="e">
        <f t="shared" si="68"/>
        <v>#VALUE!</v>
      </c>
      <c r="L212" s="42" t="e">
        <f>ROUNDUP(I212/C212,0)</f>
        <v>#VALUE!</v>
      </c>
      <c r="M212" s="2" t="s">
        <v>22</v>
      </c>
    </row>
    <row r="213" spans="1:13" ht="15.5" x14ac:dyDescent="0.35">
      <c r="A213" s="30" t="s">
        <v>39</v>
      </c>
      <c r="B213" s="30" t="s">
        <v>40</v>
      </c>
      <c r="C213" s="14">
        <v>250</v>
      </c>
      <c r="D213" s="113">
        <v>0</v>
      </c>
      <c r="E213" s="106">
        <v>0.5</v>
      </c>
      <c r="F213" s="37">
        <v>1.5</v>
      </c>
      <c r="G213" s="50" t="e">
        <f t="shared" si="62"/>
        <v>#VALUE!</v>
      </c>
      <c r="H213" s="106" t="e">
        <f t="shared" si="63"/>
        <v>#VALUE!</v>
      </c>
      <c r="I213" s="37" t="e">
        <f t="shared" si="64"/>
        <v>#VALUE!</v>
      </c>
      <c r="J213" s="17" t="e">
        <f t="shared" si="66"/>
        <v>#VALUE!</v>
      </c>
      <c r="K213" s="92" t="e">
        <f t="shared" si="68"/>
        <v>#VALUE!</v>
      </c>
      <c r="L213" s="42" t="e">
        <f t="shared" ref="L213" si="69">ROUNDUP(I213/C213,0)</f>
        <v>#VALUE!</v>
      </c>
      <c r="M213" s="2" t="s">
        <v>53</v>
      </c>
    </row>
    <row r="214" spans="1:13" ht="15" thickBot="1" x14ac:dyDescent="0.4"/>
    <row r="215" spans="1:13" ht="18.5" x14ac:dyDescent="0.45">
      <c r="B215" s="146" t="s">
        <v>45</v>
      </c>
      <c r="C215" s="147"/>
      <c r="D215" s="148" t="s">
        <v>58</v>
      </c>
      <c r="E215" s="149"/>
      <c r="F215" s="150"/>
      <c r="G215" s="22"/>
      <c r="H215" s="19" t="s">
        <v>73</v>
      </c>
      <c r="I215" s="20"/>
      <c r="J215" s="19"/>
      <c r="K215" s="20"/>
      <c r="L215" s="20"/>
      <c r="M215" s="20"/>
    </row>
    <row r="216" spans="1:13" ht="18.5" x14ac:dyDescent="0.45">
      <c r="B216" s="151" t="s">
        <v>46</v>
      </c>
      <c r="C216" s="152"/>
      <c r="D216" s="153" t="s">
        <v>58</v>
      </c>
      <c r="E216" s="154"/>
      <c r="F216" s="155"/>
      <c r="G216" s="22"/>
      <c r="H216" s="19"/>
      <c r="I216" s="20" t="s">
        <v>64</v>
      </c>
      <c r="J216" s="19"/>
      <c r="K216" s="20"/>
      <c r="L216" s="20"/>
      <c r="M216" s="20"/>
    </row>
    <row r="217" spans="1:13" ht="18.5" x14ac:dyDescent="0.45">
      <c r="B217" s="151" t="s">
        <v>48</v>
      </c>
      <c r="C217" s="152"/>
      <c r="D217" s="153" t="s">
        <v>58</v>
      </c>
      <c r="E217" s="154"/>
      <c r="F217" s="155"/>
      <c r="G217" s="22"/>
      <c r="H217" s="20"/>
      <c r="I217" s="20" t="s">
        <v>60</v>
      </c>
      <c r="J217" s="20"/>
      <c r="K217" s="20"/>
      <c r="L217" s="20"/>
      <c r="M217" s="20"/>
    </row>
    <row r="218" spans="1:13" ht="19" thickBot="1" x14ac:dyDescent="0.5">
      <c r="B218" s="156" t="s">
        <v>6</v>
      </c>
      <c r="C218" s="157"/>
      <c r="D218" s="158" t="s">
        <v>58</v>
      </c>
      <c r="E218" s="159"/>
      <c r="F218" s="67" t="s">
        <v>47</v>
      </c>
      <c r="G218" s="22"/>
      <c r="H218" s="20"/>
      <c r="I218" s="20" t="s">
        <v>61</v>
      </c>
      <c r="J218" s="20"/>
      <c r="K218" s="20"/>
      <c r="L218" s="20"/>
      <c r="M218" s="20"/>
    </row>
    <row r="219" spans="1:13" ht="15.5" x14ac:dyDescent="0.35">
      <c r="G219" s="23"/>
      <c r="H219" s="20"/>
      <c r="I219" s="20" t="s">
        <v>67</v>
      </c>
      <c r="J219" s="20"/>
      <c r="K219" s="20"/>
      <c r="L219" s="20"/>
      <c r="M219" s="20"/>
    </row>
    <row r="220" spans="1:13" ht="15.5" x14ac:dyDescent="0.35">
      <c r="G220" s="23"/>
      <c r="H220" s="160" t="s">
        <v>69</v>
      </c>
      <c r="I220" s="160"/>
      <c r="J220" s="160"/>
      <c r="K220" s="160"/>
      <c r="L220" s="160"/>
      <c r="M220" s="160"/>
    </row>
    <row r="221" spans="1:13" ht="15.5" x14ac:dyDescent="0.35">
      <c r="B221" s="21"/>
      <c r="C221" s="21"/>
      <c r="D221" s="21"/>
      <c r="E221" s="22"/>
      <c r="F221" s="22"/>
      <c r="G221" s="23"/>
      <c r="H221" s="144" t="s">
        <v>59</v>
      </c>
      <c r="I221" s="144"/>
      <c r="J221" s="144"/>
      <c r="K221" s="144"/>
      <c r="L221" s="20"/>
      <c r="M221" s="20"/>
    </row>
    <row r="222" spans="1:13" ht="15.5" x14ac:dyDescent="0.35">
      <c r="B222" s="21"/>
      <c r="C222" s="21"/>
      <c r="D222" s="21"/>
      <c r="E222" s="22"/>
      <c r="F222" s="22"/>
      <c r="G222" s="23"/>
      <c r="H222" s="145" t="s">
        <v>75</v>
      </c>
      <c r="I222" s="145"/>
      <c r="J222" s="145"/>
      <c r="K222" s="145"/>
      <c r="L222" s="145"/>
      <c r="M222" s="145"/>
    </row>
    <row r="223" spans="1:13" ht="15.5" x14ac:dyDescent="0.35">
      <c r="B223" s="21"/>
      <c r="C223" s="21"/>
      <c r="D223" s="21"/>
      <c r="E223" s="22"/>
      <c r="F223" s="22"/>
      <c r="G223" s="23"/>
      <c r="H223" s="145"/>
      <c r="I223" s="145"/>
      <c r="J223" s="145"/>
      <c r="K223" s="145"/>
      <c r="L223" s="145"/>
      <c r="M223" s="145"/>
    </row>
    <row r="224" spans="1:13" x14ac:dyDescent="0.35">
      <c r="H224" s="4" t="s">
        <v>26</v>
      </c>
      <c r="J224" s="4"/>
    </row>
    <row r="225" spans="1:13" x14ac:dyDescent="0.35">
      <c r="H225" s="51" t="s">
        <v>27</v>
      </c>
    </row>
    <row r="226" spans="1:13" s="65" customFormat="1" ht="15" thickBot="1" x14ac:dyDescent="0.4">
      <c r="E226" s="68"/>
      <c r="F226" s="68"/>
    </row>
    <row r="227" spans="1:13" s="72" customFormat="1" ht="62.5" thickTop="1" x14ac:dyDescent="0.35">
      <c r="A227" s="124" t="s">
        <v>0</v>
      </c>
      <c r="B227" s="124" t="s">
        <v>9</v>
      </c>
      <c r="C227" s="124" t="s">
        <v>8</v>
      </c>
      <c r="D227" s="125" t="s">
        <v>56</v>
      </c>
      <c r="E227" s="126" t="s">
        <v>85</v>
      </c>
      <c r="F227" s="127" t="s">
        <v>86</v>
      </c>
      <c r="G227" s="124" t="s">
        <v>57</v>
      </c>
      <c r="H227" s="126" t="s">
        <v>99</v>
      </c>
      <c r="I227" s="127" t="s">
        <v>87</v>
      </c>
      <c r="J227" s="124" t="s">
        <v>70</v>
      </c>
      <c r="K227" s="126" t="s">
        <v>54</v>
      </c>
      <c r="L227" s="127" t="s">
        <v>55</v>
      </c>
      <c r="M227" s="124" t="s">
        <v>16</v>
      </c>
    </row>
    <row r="228" spans="1:13" ht="15.5" x14ac:dyDescent="0.35">
      <c r="A228" s="28" t="s">
        <v>1</v>
      </c>
      <c r="B228" s="28" t="s">
        <v>10</v>
      </c>
      <c r="C228" s="12">
        <f>100/1000</f>
        <v>0.1</v>
      </c>
      <c r="D228" s="111">
        <v>0</v>
      </c>
      <c r="E228" s="120">
        <v>2E-3</v>
      </c>
      <c r="F228" s="57">
        <v>6.0000000000000001E-3</v>
      </c>
      <c r="G228" s="48" t="e">
        <f t="shared" ref="G228:G241" si="70">D228*$D$246</f>
        <v>#VALUE!</v>
      </c>
      <c r="H228" s="85" t="e">
        <f t="shared" ref="H228:H241" si="71">E228*$D$246</f>
        <v>#VALUE!</v>
      </c>
      <c r="I228" s="35" t="e">
        <f t="shared" ref="I228:I241" si="72">F228*$D$246</f>
        <v>#VALUE!</v>
      </c>
      <c r="J228" s="15" t="e">
        <f>ROUNDUP(G228/C228,0)</f>
        <v>#VALUE!</v>
      </c>
      <c r="K228" s="108" t="e">
        <f>ROUNDUP(H228/C228,0)</f>
        <v>#VALUE!</v>
      </c>
      <c r="L228" s="39" t="e">
        <f t="shared" ref="L228:L239" si="73">ROUNDUP(I228/C228,0)</f>
        <v>#VALUE!</v>
      </c>
      <c r="M228" s="3" t="s">
        <v>17</v>
      </c>
    </row>
    <row r="229" spans="1:13" ht="15.5" x14ac:dyDescent="0.35">
      <c r="A229" s="28" t="s">
        <v>1</v>
      </c>
      <c r="B229" s="28" t="s">
        <v>49</v>
      </c>
      <c r="C229" s="12">
        <v>0.5</v>
      </c>
      <c r="D229" s="111">
        <v>0</v>
      </c>
      <c r="E229" s="120">
        <v>2E-3</v>
      </c>
      <c r="F229" s="57">
        <v>6.0000000000000001E-3</v>
      </c>
      <c r="G229" s="48" t="e">
        <f t="shared" si="70"/>
        <v>#VALUE!</v>
      </c>
      <c r="H229" s="85" t="e">
        <f t="shared" si="71"/>
        <v>#VALUE!</v>
      </c>
      <c r="I229" s="35" t="e">
        <f t="shared" si="72"/>
        <v>#VALUE!</v>
      </c>
      <c r="J229" s="15" t="e">
        <f t="shared" ref="J229:J241" si="74">ROUNDUP(G229/C229,0)</f>
        <v>#VALUE!</v>
      </c>
      <c r="K229" s="108" t="e">
        <f>ROUNDUP(H229/C229,0)</f>
        <v>#VALUE!</v>
      </c>
      <c r="L229" s="39" t="e">
        <f t="shared" si="73"/>
        <v>#VALUE!</v>
      </c>
      <c r="M229" s="3" t="s">
        <v>17</v>
      </c>
    </row>
    <row r="230" spans="1:13" ht="15.5" x14ac:dyDescent="0.35">
      <c r="A230" s="28" t="s">
        <v>23</v>
      </c>
      <c r="B230" s="28" t="s">
        <v>13</v>
      </c>
      <c r="C230" s="12">
        <v>2</v>
      </c>
      <c r="D230" s="112">
        <v>0</v>
      </c>
      <c r="E230" s="121">
        <v>5.0000000000000001E-4</v>
      </c>
      <c r="F230" s="57">
        <v>2E-3</v>
      </c>
      <c r="G230" s="48" t="e">
        <f t="shared" si="70"/>
        <v>#VALUE!</v>
      </c>
      <c r="H230" s="85" t="e">
        <f t="shared" si="71"/>
        <v>#VALUE!</v>
      </c>
      <c r="I230" s="35" t="e">
        <f t="shared" si="72"/>
        <v>#VALUE!</v>
      </c>
      <c r="J230" s="15" t="e">
        <f t="shared" si="74"/>
        <v>#VALUE!</v>
      </c>
      <c r="K230" s="108" t="e">
        <f t="shared" ref="K230:K231" si="75">ROUNDUP(H230/C230,0)</f>
        <v>#VALUE!</v>
      </c>
      <c r="L230" s="39" t="e">
        <f t="shared" si="73"/>
        <v>#VALUE!</v>
      </c>
      <c r="M230" s="3" t="s">
        <v>18</v>
      </c>
    </row>
    <row r="231" spans="1:13" ht="15.5" x14ac:dyDescent="0.35">
      <c r="A231" s="28" t="s">
        <v>23</v>
      </c>
      <c r="B231" s="28" t="s">
        <v>50</v>
      </c>
      <c r="C231" s="12">
        <v>5</v>
      </c>
      <c r="D231" s="112">
        <v>0</v>
      </c>
      <c r="E231" s="121">
        <v>5.0000000000000001E-4</v>
      </c>
      <c r="F231" s="57">
        <v>2E-3</v>
      </c>
      <c r="G231" s="48" t="e">
        <f t="shared" si="70"/>
        <v>#VALUE!</v>
      </c>
      <c r="H231" s="85" t="e">
        <f t="shared" si="71"/>
        <v>#VALUE!</v>
      </c>
      <c r="I231" s="35" t="e">
        <f t="shared" si="72"/>
        <v>#VALUE!</v>
      </c>
      <c r="J231" s="15" t="e">
        <f t="shared" si="74"/>
        <v>#VALUE!</v>
      </c>
      <c r="K231" s="108" t="e">
        <f t="shared" si="75"/>
        <v>#VALUE!</v>
      </c>
      <c r="L231" s="39" t="e">
        <f t="shared" si="73"/>
        <v>#VALUE!</v>
      </c>
      <c r="M231" s="3" t="s">
        <v>18</v>
      </c>
    </row>
    <row r="232" spans="1:13" ht="15.5" x14ac:dyDescent="0.35">
      <c r="A232" s="29" t="s">
        <v>3</v>
      </c>
      <c r="B232" s="29" t="s">
        <v>11</v>
      </c>
      <c r="C232" s="13">
        <v>15</v>
      </c>
      <c r="D232" s="113">
        <v>0</v>
      </c>
      <c r="E232" s="105">
        <v>0.1</v>
      </c>
      <c r="F232" s="36">
        <v>0.3</v>
      </c>
      <c r="G232" s="56" t="e">
        <f t="shared" si="70"/>
        <v>#VALUE!</v>
      </c>
      <c r="H232" s="105" t="e">
        <f t="shared" si="71"/>
        <v>#VALUE!</v>
      </c>
      <c r="I232" s="36" t="e">
        <f t="shared" si="72"/>
        <v>#VALUE!</v>
      </c>
      <c r="J232" s="16" t="e">
        <f t="shared" si="74"/>
        <v>#VALUE!</v>
      </c>
      <c r="K232" s="109" t="e">
        <f>ROUNDUP(H232/C232,0)</f>
        <v>#VALUE!</v>
      </c>
      <c r="L232" s="41" t="e">
        <f t="shared" si="73"/>
        <v>#VALUE!</v>
      </c>
      <c r="M232" s="1" t="s">
        <v>19</v>
      </c>
    </row>
    <row r="233" spans="1:13" ht="15.5" x14ac:dyDescent="0.35">
      <c r="A233" s="29" t="s">
        <v>3</v>
      </c>
      <c r="B233" s="29" t="s">
        <v>51</v>
      </c>
      <c r="C233" s="13">
        <v>50</v>
      </c>
      <c r="D233" s="113">
        <v>0</v>
      </c>
      <c r="E233" s="105">
        <v>0.1</v>
      </c>
      <c r="F233" s="36">
        <v>0.3</v>
      </c>
      <c r="G233" s="56" t="e">
        <f t="shared" si="70"/>
        <v>#VALUE!</v>
      </c>
      <c r="H233" s="105" t="e">
        <f t="shared" si="71"/>
        <v>#VALUE!</v>
      </c>
      <c r="I233" s="36" t="e">
        <f t="shared" si="72"/>
        <v>#VALUE!</v>
      </c>
      <c r="J233" s="16" t="e">
        <f t="shared" si="74"/>
        <v>#VALUE!</v>
      </c>
      <c r="K233" s="109" t="e">
        <f t="shared" ref="K233:K241" si="76">ROUNDUP(H233/C233,0)</f>
        <v>#VALUE!</v>
      </c>
      <c r="L233" s="41" t="e">
        <f t="shared" si="73"/>
        <v>#VALUE!</v>
      </c>
      <c r="M233" s="1" t="s">
        <v>19</v>
      </c>
    </row>
    <row r="234" spans="1:13" ht="15.5" x14ac:dyDescent="0.35">
      <c r="A234" s="29" t="s">
        <v>24</v>
      </c>
      <c r="B234" s="29" t="s">
        <v>15</v>
      </c>
      <c r="C234" s="13">
        <f>1000*20/100</f>
        <v>200</v>
      </c>
      <c r="D234" s="113">
        <v>0</v>
      </c>
      <c r="E234" s="105">
        <v>1</v>
      </c>
      <c r="F234" s="36">
        <v>2.5</v>
      </c>
      <c r="G234" s="56" t="e">
        <f t="shared" si="70"/>
        <v>#VALUE!</v>
      </c>
      <c r="H234" s="105" t="e">
        <f t="shared" si="71"/>
        <v>#VALUE!</v>
      </c>
      <c r="I234" s="36" t="e">
        <f t="shared" si="72"/>
        <v>#VALUE!</v>
      </c>
      <c r="J234" s="16" t="e">
        <f t="shared" si="74"/>
        <v>#VALUE!</v>
      </c>
      <c r="K234" s="109" t="e">
        <f t="shared" si="76"/>
        <v>#VALUE!</v>
      </c>
      <c r="L234" s="41" t="e">
        <f t="shared" si="73"/>
        <v>#VALUE!</v>
      </c>
      <c r="M234" s="1" t="s">
        <v>20</v>
      </c>
    </row>
    <row r="235" spans="1:13" ht="15.5" x14ac:dyDescent="0.35">
      <c r="A235" s="29" t="s">
        <v>24</v>
      </c>
      <c r="B235" s="29" t="s">
        <v>52</v>
      </c>
      <c r="C235" s="13">
        <v>500</v>
      </c>
      <c r="D235" s="113">
        <v>0</v>
      </c>
      <c r="E235" s="105">
        <v>1</v>
      </c>
      <c r="F235" s="36">
        <v>2.5</v>
      </c>
      <c r="G235" s="56" t="e">
        <f t="shared" si="70"/>
        <v>#VALUE!</v>
      </c>
      <c r="H235" s="105" t="e">
        <f t="shared" si="71"/>
        <v>#VALUE!</v>
      </c>
      <c r="I235" s="36" t="e">
        <f t="shared" si="72"/>
        <v>#VALUE!</v>
      </c>
      <c r="J235" s="16" t="e">
        <f t="shared" si="74"/>
        <v>#VALUE!</v>
      </c>
      <c r="K235" s="109" t="e">
        <f t="shared" si="76"/>
        <v>#VALUE!</v>
      </c>
      <c r="L235" s="41" t="e">
        <f t="shared" si="73"/>
        <v>#VALUE!</v>
      </c>
      <c r="M235" s="1" t="s">
        <v>20</v>
      </c>
    </row>
    <row r="236" spans="1:13" ht="15.5" x14ac:dyDescent="0.35">
      <c r="A236" s="29" t="s">
        <v>41</v>
      </c>
      <c r="B236" s="29" t="s">
        <v>42</v>
      </c>
      <c r="C236" s="8">
        <f>200/1000</f>
        <v>0.2</v>
      </c>
      <c r="D236" s="112">
        <v>0</v>
      </c>
      <c r="E236" s="122">
        <f>0.5/1000</f>
        <v>5.0000000000000001E-4</v>
      </c>
      <c r="F236" s="58">
        <f>1/1000</f>
        <v>1E-3</v>
      </c>
      <c r="G236" s="56" t="e">
        <f t="shared" si="70"/>
        <v>#VALUE!</v>
      </c>
      <c r="H236" s="86" t="e">
        <f t="shared" si="71"/>
        <v>#VALUE!</v>
      </c>
      <c r="I236" s="60" t="e">
        <f t="shared" si="72"/>
        <v>#VALUE!</v>
      </c>
      <c r="J236" s="16" t="e">
        <f t="shared" si="74"/>
        <v>#VALUE!</v>
      </c>
      <c r="K236" s="109" t="e">
        <f t="shared" si="76"/>
        <v>#VALUE!</v>
      </c>
      <c r="L236" s="41" t="e">
        <f t="shared" si="73"/>
        <v>#VALUE!</v>
      </c>
      <c r="M236" s="1" t="s">
        <v>20</v>
      </c>
    </row>
    <row r="237" spans="1:13" ht="15.5" x14ac:dyDescent="0.35">
      <c r="A237" s="29" t="s">
        <v>43</v>
      </c>
      <c r="B237" s="29" t="s">
        <v>44</v>
      </c>
      <c r="C237" s="8">
        <v>20</v>
      </c>
      <c r="D237" s="114">
        <v>0</v>
      </c>
      <c r="E237" s="86">
        <v>0.15</v>
      </c>
      <c r="F237" s="36">
        <v>0.3</v>
      </c>
      <c r="G237" s="49" t="e">
        <f t="shared" si="70"/>
        <v>#VALUE!</v>
      </c>
      <c r="H237" s="105" t="e">
        <f t="shared" si="71"/>
        <v>#VALUE!</v>
      </c>
      <c r="I237" s="60" t="e">
        <f t="shared" si="72"/>
        <v>#VALUE!</v>
      </c>
      <c r="J237" s="16" t="e">
        <f t="shared" si="74"/>
        <v>#VALUE!</v>
      </c>
      <c r="K237" s="109" t="e">
        <f t="shared" si="76"/>
        <v>#VALUE!</v>
      </c>
      <c r="L237" s="41" t="e">
        <f t="shared" si="73"/>
        <v>#VALUE!</v>
      </c>
      <c r="M237" s="1" t="s">
        <v>20</v>
      </c>
    </row>
    <row r="238" spans="1:13" ht="15.5" x14ac:dyDescent="0.35">
      <c r="A238" s="30" t="s">
        <v>2</v>
      </c>
      <c r="B238" s="30" t="s">
        <v>12</v>
      </c>
      <c r="C238" s="14">
        <v>50</v>
      </c>
      <c r="D238" s="113">
        <v>0</v>
      </c>
      <c r="E238" s="106">
        <v>0.3</v>
      </c>
      <c r="F238" s="37">
        <v>0.5</v>
      </c>
      <c r="G238" s="50" t="e">
        <f t="shared" si="70"/>
        <v>#VALUE!</v>
      </c>
      <c r="H238" s="106" t="e">
        <f t="shared" si="71"/>
        <v>#VALUE!</v>
      </c>
      <c r="I238" s="37" t="e">
        <f t="shared" si="72"/>
        <v>#VALUE!</v>
      </c>
      <c r="J238" s="17" t="e">
        <f t="shared" si="74"/>
        <v>#VALUE!</v>
      </c>
      <c r="K238" s="92" t="e">
        <f t="shared" si="76"/>
        <v>#VALUE!</v>
      </c>
      <c r="L238" s="42" t="e">
        <f t="shared" si="73"/>
        <v>#VALUE!</v>
      </c>
      <c r="M238" s="2" t="s">
        <v>21</v>
      </c>
    </row>
    <row r="239" spans="1:13" ht="15.5" x14ac:dyDescent="0.35">
      <c r="A239" s="30" t="s">
        <v>25</v>
      </c>
      <c r="B239" s="30" t="s">
        <v>14</v>
      </c>
      <c r="C239" s="14">
        <v>50</v>
      </c>
      <c r="D239" s="113">
        <v>0</v>
      </c>
      <c r="E239" s="106">
        <v>0.6</v>
      </c>
      <c r="F239" s="37">
        <v>1.2</v>
      </c>
      <c r="G239" s="50" t="e">
        <f t="shared" si="70"/>
        <v>#VALUE!</v>
      </c>
      <c r="H239" s="106" t="e">
        <f t="shared" si="71"/>
        <v>#VALUE!</v>
      </c>
      <c r="I239" s="37" t="e">
        <f t="shared" si="72"/>
        <v>#VALUE!</v>
      </c>
      <c r="J239" s="17" t="e">
        <f t="shared" si="74"/>
        <v>#VALUE!</v>
      </c>
      <c r="K239" s="92" t="e">
        <f t="shared" si="76"/>
        <v>#VALUE!</v>
      </c>
      <c r="L239" s="42" t="e">
        <f t="shared" si="73"/>
        <v>#VALUE!</v>
      </c>
      <c r="M239" s="2" t="s">
        <v>22</v>
      </c>
    </row>
    <row r="240" spans="1:13" ht="15.5" x14ac:dyDescent="0.35">
      <c r="A240" s="30" t="s">
        <v>37</v>
      </c>
      <c r="B240" s="30" t="s">
        <v>38</v>
      </c>
      <c r="C240" s="14">
        <v>10</v>
      </c>
      <c r="D240" s="115">
        <v>0</v>
      </c>
      <c r="E240" s="123">
        <f>0.15/1000</f>
        <v>1.4999999999999999E-4</v>
      </c>
      <c r="F240" s="33">
        <f>0.2/1000</f>
        <v>2.0000000000000001E-4</v>
      </c>
      <c r="G240" s="55" t="e">
        <f t="shared" si="70"/>
        <v>#VALUE!</v>
      </c>
      <c r="H240" s="88" t="e">
        <f t="shared" si="71"/>
        <v>#VALUE!</v>
      </c>
      <c r="I240" s="59" t="e">
        <f t="shared" si="72"/>
        <v>#VALUE!</v>
      </c>
      <c r="J240" s="17" t="e">
        <f t="shared" si="74"/>
        <v>#VALUE!</v>
      </c>
      <c r="K240" s="92" t="e">
        <f t="shared" si="76"/>
        <v>#VALUE!</v>
      </c>
      <c r="L240" s="42" t="e">
        <f>ROUNDUP(I240/C240,0)</f>
        <v>#VALUE!</v>
      </c>
      <c r="M240" s="2" t="s">
        <v>22</v>
      </c>
    </row>
    <row r="241" spans="1:13" ht="15.5" x14ac:dyDescent="0.35">
      <c r="A241" s="30" t="s">
        <v>39</v>
      </c>
      <c r="B241" s="30" t="s">
        <v>40</v>
      </c>
      <c r="C241" s="14">
        <v>250</v>
      </c>
      <c r="D241" s="113">
        <v>0</v>
      </c>
      <c r="E241" s="106">
        <v>0.5</v>
      </c>
      <c r="F241" s="37">
        <v>1.5</v>
      </c>
      <c r="G241" s="50" t="e">
        <f t="shared" si="70"/>
        <v>#VALUE!</v>
      </c>
      <c r="H241" s="106" t="e">
        <f t="shared" si="71"/>
        <v>#VALUE!</v>
      </c>
      <c r="I241" s="37" t="e">
        <f t="shared" si="72"/>
        <v>#VALUE!</v>
      </c>
      <c r="J241" s="17" t="e">
        <f t="shared" si="74"/>
        <v>#VALUE!</v>
      </c>
      <c r="K241" s="92" t="e">
        <f t="shared" si="76"/>
        <v>#VALUE!</v>
      </c>
      <c r="L241" s="42" t="e">
        <f t="shared" ref="L241" si="77">ROUNDUP(I241/C241,0)</f>
        <v>#VALUE!</v>
      </c>
      <c r="M241" s="2" t="s">
        <v>53</v>
      </c>
    </row>
    <row r="242" spans="1:13" ht="15" thickBot="1" x14ac:dyDescent="0.4"/>
    <row r="243" spans="1:13" ht="18.5" x14ac:dyDescent="0.45">
      <c r="B243" s="146" t="s">
        <v>45</v>
      </c>
      <c r="C243" s="147"/>
      <c r="D243" s="148" t="s">
        <v>58</v>
      </c>
      <c r="E243" s="149"/>
      <c r="F243" s="150"/>
      <c r="G243" s="22"/>
      <c r="H243" s="19" t="s">
        <v>73</v>
      </c>
      <c r="I243" s="20"/>
      <c r="J243" s="19"/>
      <c r="K243" s="20"/>
      <c r="L243" s="20"/>
      <c r="M243" s="20"/>
    </row>
    <row r="244" spans="1:13" ht="18.5" x14ac:dyDescent="0.45">
      <c r="B244" s="151" t="s">
        <v>46</v>
      </c>
      <c r="C244" s="152"/>
      <c r="D244" s="153" t="s">
        <v>58</v>
      </c>
      <c r="E244" s="154"/>
      <c r="F244" s="155"/>
      <c r="G244" s="22"/>
      <c r="H244" s="19"/>
      <c r="I244" s="20" t="s">
        <v>64</v>
      </c>
      <c r="J244" s="19"/>
      <c r="K244" s="20"/>
      <c r="L244" s="20"/>
      <c r="M244" s="20"/>
    </row>
    <row r="245" spans="1:13" ht="18.5" x14ac:dyDescent="0.45">
      <c r="B245" s="151" t="s">
        <v>48</v>
      </c>
      <c r="C245" s="152"/>
      <c r="D245" s="153" t="s">
        <v>58</v>
      </c>
      <c r="E245" s="154"/>
      <c r="F245" s="155"/>
      <c r="G245" s="22"/>
      <c r="H245" s="20"/>
      <c r="I245" s="20" t="s">
        <v>60</v>
      </c>
      <c r="J245" s="20"/>
      <c r="K245" s="20"/>
      <c r="L245" s="20"/>
      <c r="M245" s="20"/>
    </row>
    <row r="246" spans="1:13" ht="19" thickBot="1" x14ac:dyDescent="0.5">
      <c r="B246" s="156" t="s">
        <v>6</v>
      </c>
      <c r="C246" s="157"/>
      <c r="D246" s="158" t="s">
        <v>58</v>
      </c>
      <c r="E246" s="159"/>
      <c r="F246" s="67" t="s">
        <v>47</v>
      </c>
      <c r="G246" s="22"/>
      <c r="H246" s="20"/>
      <c r="I246" s="20" t="s">
        <v>61</v>
      </c>
      <c r="J246" s="20"/>
      <c r="K246" s="20"/>
      <c r="L246" s="20"/>
      <c r="M246" s="20"/>
    </row>
    <row r="247" spans="1:13" ht="15.5" x14ac:dyDescent="0.35">
      <c r="G247" s="23"/>
      <c r="H247" s="20"/>
      <c r="I247" s="20" t="s">
        <v>67</v>
      </c>
      <c r="J247" s="20"/>
      <c r="K247" s="20"/>
      <c r="L247" s="20"/>
      <c r="M247" s="20"/>
    </row>
    <row r="248" spans="1:13" ht="15.5" x14ac:dyDescent="0.35">
      <c r="G248" s="23"/>
      <c r="H248" s="160" t="s">
        <v>69</v>
      </c>
      <c r="I248" s="160"/>
      <c r="J248" s="160"/>
      <c r="K248" s="160"/>
      <c r="L248" s="160"/>
      <c r="M248" s="160"/>
    </row>
    <row r="249" spans="1:13" ht="15.5" x14ac:dyDescent="0.35">
      <c r="B249" s="21"/>
      <c r="C249" s="21"/>
      <c r="D249" s="21"/>
      <c r="E249" s="22"/>
      <c r="F249" s="22"/>
      <c r="G249" s="23"/>
      <c r="H249" s="144" t="s">
        <v>59</v>
      </c>
      <c r="I249" s="144"/>
      <c r="J249" s="144"/>
      <c r="K249" s="144"/>
      <c r="L249" s="20"/>
      <c r="M249" s="20"/>
    </row>
    <row r="250" spans="1:13" ht="15.5" x14ac:dyDescent="0.35">
      <c r="B250" s="21"/>
      <c r="C250" s="21"/>
      <c r="D250" s="21"/>
      <c r="E250" s="22"/>
      <c r="F250" s="22"/>
      <c r="G250" s="23"/>
      <c r="H250" s="145" t="s">
        <v>75</v>
      </c>
      <c r="I250" s="145"/>
      <c r="J250" s="145"/>
      <c r="K250" s="145"/>
      <c r="L250" s="145"/>
      <c r="M250" s="145"/>
    </row>
    <row r="251" spans="1:13" ht="15.5" x14ac:dyDescent="0.35">
      <c r="B251" s="21"/>
      <c r="C251" s="21"/>
      <c r="D251" s="21"/>
      <c r="E251" s="22"/>
      <c r="F251" s="22"/>
      <c r="G251" s="23"/>
      <c r="H251" s="145"/>
      <c r="I251" s="145"/>
      <c r="J251" s="145"/>
      <c r="K251" s="145"/>
      <c r="L251" s="145"/>
      <c r="M251" s="145"/>
    </row>
    <row r="252" spans="1:13" x14ac:dyDescent="0.35">
      <c r="H252" s="4" t="s">
        <v>26</v>
      </c>
      <c r="J252" s="4"/>
    </row>
    <row r="253" spans="1:13" x14ac:dyDescent="0.35">
      <c r="H253" s="51" t="s">
        <v>27</v>
      </c>
    </row>
    <row r="254" spans="1:13" s="65" customFormat="1" ht="15" thickBot="1" x14ac:dyDescent="0.4">
      <c r="E254" s="68"/>
      <c r="F254" s="68"/>
    </row>
    <row r="255" spans="1:13" s="72" customFormat="1" ht="62.5" thickTop="1" x14ac:dyDescent="0.35">
      <c r="A255" s="124" t="s">
        <v>0</v>
      </c>
      <c r="B255" s="124" t="s">
        <v>9</v>
      </c>
      <c r="C255" s="124" t="s">
        <v>8</v>
      </c>
      <c r="D255" s="125" t="s">
        <v>56</v>
      </c>
      <c r="E255" s="126" t="s">
        <v>85</v>
      </c>
      <c r="F255" s="127" t="s">
        <v>86</v>
      </c>
      <c r="G255" s="124" t="s">
        <v>57</v>
      </c>
      <c r="H255" s="126" t="s">
        <v>99</v>
      </c>
      <c r="I255" s="127" t="s">
        <v>87</v>
      </c>
      <c r="J255" s="124" t="s">
        <v>70</v>
      </c>
      <c r="K255" s="126" t="s">
        <v>54</v>
      </c>
      <c r="L255" s="127" t="s">
        <v>55</v>
      </c>
      <c r="M255" s="124" t="s">
        <v>16</v>
      </c>
    </row>
    <row r="256" spans="1:13" ht="15.5" x14ac:dyDescent="0.35">
      <c r="A256" s="28" t="s">
        <v>1</v>
      </c>
      <c r="B256" s="28" t="s">
        <v>10</v>
      </c>
      <c r="C256" s="12">
        <f>100/1000</f>
        <v>0.1</v>
      </c>
      <c r="D256" s="111">
        <v>0</v>
      </c>
      <c r="E256" s="120">
        <v>2E-3</v>
      </c>
      <c r="F256" s="57">
        <v>6.0000000000000001E-3</v>
      </c>
      <c r="G256" s="48" t="e">
        <f t="shared" ref="G256:G269" si="78">D256*$D$274</f>
        <v>#VALUE!</v>
      </c>
      <c r="H256" s="85" t="e">
        <f t="shared" ref="H256:H269" si="79">E256*$D$274</f>
        <v>#VALUE!</v>
      </c>
      <c r="I256" s="35" t="e">
        <f t="shared" ref="I256:I269" si="80">F256*$D$274</f>
        <v>#VALUE!</v>
      </c>
      <c r="J256" s="15" t="e">
        <f>ROUNDUP(G256/C256,0)</f>
        <v>#VALUE!</v>
      </c>
      <c r="K256" s="108" t="e">
        <f>ROUNDUP(H256/C256,0)</f>
        <v>#VALUE!</v>
      </c>
      <c r="L256" s="39" t="e">
        <f t="shared" ref="L256:L267" si="81">ROUNDUP(I256/C256,0)</f>
        <v>#VALUE!</v>
      </c>
      <c r="M256" s="3" t="s">
        <v>17</v>
      </c>
    </row>
    <row r="257" spans="1:13" ht="15.5" x14ac:dyDescent="0.35">
      <c r="A257" s="28" t="s">
        <v>1</v>
      </c>
      <c r="B257" s="28" t="s">
        <v>49</v>
      </c>
      <c r="C257" s="12">
        <v>0.5</v>
      </c>
      <c r="D257" s="111">
        <v>0</v>
      </c>
      <c r="E257" s="120">
        <v>2E-3</v>
      </c>
      <c r="F257" s="57">
        <v>6.0000000000000001E-3</v>
      </c>
      <c r="G257" s="48" t="e">
        <f t="shared" si="78"/>
        <v>#VALUE!</v>
      </c>
      <c r="H257" s="85" t="e">
        <f t="shared" si="79"/>
        <v>#VALUE!</v>
      </c>
      <c r="I257" s="35" t="e">
        <f t="shared" si="80"/>
        <v>#VALUE!</v>
      </c>
      <c r="J257" s="15" t="e">
        <f t="shared" ref="J257:J269" si="82">ROUNDUP(G257/C257,0)</f>
        <v>#VALUE!</v>
      </c>
      <c r="K257" s="108" t="e">
        <f>ROUNDUP(H257/C257,0)</f>
        <v>#VALUE!</v>
      </c>
      <c r="L257" s="39" t="e">
        <f t="shared" si="81"/>
        <v>#VALUE!</v>
      </c>
      <c r="M257" s="3" t="s">
        <v>17</v>
      </c>
    </row>
    <row r="258" spans="1:13" ht="15.5" x14ac:dyDescent="0.35">
      <c r="A258" s="28" t="s">
        <v>23</v>
      </c>
      <c r="B258" s="28" t="s">
        <v>13</v>
      </c>
      <c r="C258" s="12">
        <v>2</v>
      </c>
      <c r="D258" s="112">
        <v>0</v>
      </c>
      <c r="E258" s="121">
        <v>5.0000000000000001E-4</v>
      </c>
      <c r="F258" s="57">
        <v>2E-3</v>
      </c>
      <c r="G258" s="48" t="e">
        <f t="shared" si="78"/>
        <v>#VALUE!</v>
      </c>
      <c r="H258" s="85" t="e">
        <f t="shared" si="79"/>
        <v>#VALUE!</v>
      </c>
      <c r="I258" s="35" t="e">
        <f t="shared" si="80"/>
        <v>#VALUE!</v>
      </c>
      <c r="J258" s="15" t="e">
        <f t="shared" si="82"/>
        <v>#VALUE!</v>
      </c>
      <c r="K258" s="108" t="e">
        <f t="shared" ref="K258:K259" si="83">ROUNDUP(H258/C258,0)</f>
        <v>#VALUE!</v>
      </c>
      <c r="L258" s="39" t="e">
        <f t="shared" si="81"/>
        <v>#VALUE!</v>
      </c>
      <c r="M258" s="3" t="s">
        <v>18</v>
      </c>
    </row>
    <row r="259" spans="1:13" ht="15.5" x14ac:dyDescent="0.35">
      <c r="A259" s="28" t="s">
        <v>23</v>
      </c>
      <c r="B259" s="28" t="s">
        <v>50</v>
      </c>
      <c r="C259" s="12">
        <v>5</v>
      </c>
      <c r="D259" s="112">
        <v>0</v>
      </c>
      <c r="E259" s="121">
        <v>5.0000000000000001E-4</v>
      </c>
      <c r="F259" s="57">
        <v>2E-3</v>
      </c>
      <c r="G259" s="48" t="e">
        <f t="shared" si="78"/>
        <v>#VALUE!</v>
      </c>
      <c r="H259" s="85" t="e">
        <f t="shared" si="79"/>
        <v>#VALUE!</v>
      </c>
      <c r="I259" s="35" t="e">
        <f t="shared" si="80"/>
        <v>#VALUE!</v>
      </c>
      <c r="J259" s="15" t="e">
        <f t="shared" si="82"/>
        <v>#VALUE!</v>
      </c>
      <c r="K259" s="108" t="e">
        <f t="shared" si="83"/>
        <v>#VALUE!</v>
      </c>
      <c r="L259" s="39" t="e">
        <f t="shared" si="81"/>
        <v>#VALUE!</v>
      </c>
      <c r="M259" s="3" t="s">
        <v>18</v>
      </c>
    </row>
    <row r="260" spans="1:13" ht="15.5" x14ac:dyDescent="0.35">
      <c r="A260" s="29" t="s">
        <v>3</v>
      </c>
      <c r="B260" s="29" t="s">
        <v>11</v>
      </c>
      <c r="C260" s="13">
        <v>15</v>
      </c>
      <c r="D260" s="113">
        <v>0</v>
      </c>
      <c r="E260" s="105">
        <v>0.1</v>
      </c>
      <c r="F260" s="36">
        <v>0.3</v>
      </c>
      <c r="G260" s="56" t="e">
        <f t="shared" si="78"/>
        <v>#VALUE!</v>
      </c>
      <c r="H260" s="105" t="e">
        <f t="shared" si="79"/>
        <v>#VALUE!</v>
      </c>
      <c r="I260" s="36" t="e">
        <f t="shared" si="80"/>
        <v>#VALUE!</v>
      </c>
      <c r="J260" s="16" t="e">
        <f t="shared" si="82"/>
        <v>#VALUE!</v>
      </c>
      <c r="K260" s="109" t="e">
        <f>ROUNDUP(H260/C260,0)</f>
        <v>#VALUE!</v>
      </c>
      <c r="L260" s="41" t="e">
        <f t="shared" si="81"/>
        <v>#VALUE!</v>
      </c>
      <c r="M260" s="1" t="s">
        <v>19</v>
      </c>
    </row>
    <row r="261" spans="1:13" ht="15.5" x14ac:dyDescent="0.35">
      <c r="A261" s="29" t="s">
        <v>3</v>
      </c>
      <c r="B261" s="29" t="s">
        <v>51</v>
      </c>
      <c r="C261" s="13">
        <v>50</v>
      </c>
      <c r="D261" s="113">
        <v>0</v>
      </c>
      <c r="E261" s="105">
        <v>0.1</v>
      </c>
      <c r="F261" s="36">
        <v>0.3</v>
      </c>
      <c r="G261" s="56" t="e">
        <f t="shared" si="78"/>
        <v>#VALUE!</v>
      </c>
      <c r="H261" s="105" t="e">
        <f t="shared" si="79"/>
        <v>#VALUE!</v>
      </c>
      <c r="I261" s="36" t="e">
        <f t="shared" si="80"/>
        <v>#VALUE!</v>
      </c>
      <c r="J261" s="16" t="e">
        <f t="shared" si="82"/>
        <v>#VALUE!</v>
      </c>
      <c r="K261" s="109" t="e">
        <f t="shared" ref="K261:K269" si="84">ROUNDUP(H261/C261,0)</f>
        <v>#VALUE!</v>
      </c>
      <c r="L261" s="41" t="e">
        <f t="shared" si="81"/>
        <v>#VALUE!</v>
      </c>
      <c r="M261" s="1" t="s">
        <v>19</v>
      </c>
    </row>
    <row r="262" spans="1:13" ht="15.5" x14ac:dyDescent="0.35">
      <c r="A262" s="29" t="s">
        <v>24</v>
      </c>
      <c r="B262" s="29" t="s">
        <v>15</v>
      </c>
      <c r="C262" s="13">
        <f>1000*20/100</f>
        <v>200</v>
      </c>
      <c r="D262" s="113">
        <v>0</v>
      </c>
      <c r="E262" s="105">
        <v>1</v>
      </c>
      <c r="F262" s="36">
        <v>2.5</v>
      </c>
      <c r="G262" s="56" t="e">
        <f t="shared" si="78"/>
        <v>#VALUE!</v>
      </c>
      <c r="H262" s="105" t="e">
        <f t="shared" si="79"/>
        <v>#VALUE!</v>
      </c>
      <c r="I262" s="36" t="e">
        <f t="shared" si="80"/>
        <v>#VALUE!</v>
      </c>
      <c r="J262" s="16" t="e">
        <f t="shared" si="82"/>
        <v>#VALUE!</v>
      </c>
      <c r="K262" s="109" t="e">
        <f t="shared" si="84"/>
        <v>#VALUE!</v>
      </c>
      <c r="L262" s="41" t="e">
        <f t="shared" si="81"/>
        <v>#VALUE!</v>
      </c>
      <c r="M262" s="1" t="s">
        <v>20</v>
      </c>
    </row>
    <row r="263" spans="1:13" ht="15.5" x14ac:dyDescent="0.35">
      <c r="A263" s="29" t="s">
        <v>24</v>
      </c>
      <c r="B263" s="29" t="s">
        <v>52</v>
      </c>
      <c r="C263" s="13">
        <v>500</v>
      </c>
      <c r="D263" s="113">
        <v>0</v>
      </c>
      <c r="E263" s="105">
        <v>1</v>
      </c>
      <c r="F263" s="36">
        <v>2.5</v>
      </c>
      <c r="G263" s="56" t="e">
        <f t="shared" si="78"/>
        <v>#VALUE!</v>
      </c>
      <c r="H263" s="105" t="e">
        <f t="shared" si="79"/>
        <v>#VALUE!</v>
      </c>
      <c r="I263" s="36" t="e">
        <f t="shared" si="80"/>
        <v>#VALUE!</v>
      </c>
      <c r="J263" s="16" t="e">
        <f t="shared" si="82"/>
        <v>#VALUE!</v>
      </c>
      <c r="K263" s="109" t="e">
        <f t="shared" si="84"/>
        <v>#VALUE!</v>
      </c>
      <c r="L263" s="41" t="e">
        <f t="shared" si="81"/>
        <v>#VALUE!</v>
      </c>
      <c r="M263" s="1" t="s">
        <v>20</v>
      </c>
    </row>
    <row r="264" spans="1:13" ht="15.5" x14ac:dyDescent="0.35">
      <c r="A264" s="29" t="s">
        <v>41</v>
      </c>
      <c r="B264" s="29" t="s">
        <v>42</v>
      </c>
      <c r="C264" s="8">
        <f>200/1000</f>
        <v>0.2</v>
      </c>
      <c r="D264" s="112">
        <v>0</v>
      </c>
      <c r="E264" s="122">
        <f>0.5/1000</f>
        <v>5.0000000000000001E-4</v>
      </c>
      <c r="F264" s="58">
        <f>1/1000</f>
        <v>1E-3</v>
      </c>
      <c r="G264" s="56" t="e">
        <f t="shared" si="78"/>
        <v>#VALUE!</v>
      </c>
      <c r="H264" s="86" t="e">
        <f t="shared" si="79"/>
        <v>#VALUE!</v>
      </c>
      <c r="I264" s="60" t="e">
        <f t="shared" si="80"/>
        <v>#VALUE!</v>
      </c>
      <c r="J264" s="16" t="e">
        <f t="shared" si="82"/>
        <v>#VALUE!</v>
      </c>
      <c r="K264" s="109" t="e">
        <f t="shared" si="84"/>
        <v>#VALUE!</v>
      </c>
      <c r="L264" s="41" t="e">
        <f t="shared" si="81"/>
        <v>#VALUE!</v>
      </c>
      <c r="M264" s="1" t="s">
        <v>20</v>
      </c>
    </row>
    <row r="265" spans="1:13" ht="15.5" x14ac:dyDescent="0.35">
      <c r="A265" s="29" t="s">
        <v>43</v>
      </c>
      <c r="B265" s="29" t="s">
        <v>44</v>
      </c>
      <c r="C265" s="8">
        <v>20</v>
      </c>
      <c r="D265" s="114">
        <v>0</v>
      </c>
      <c r="E265" s="86">
        <v>0.15</v>
      </c>
      <c r="F265" s="36">
        <v>0.3</v>
      </c>
      <c r="G265" s="49" t="e">
        <f t="shared" si="78"/>
        <v>#VALUE!</v>
      </c>
      <c r="H265" s="105" t="e">
        <f t="shared" si="79"/>
        <v>#VALUE!</v>
      </c>
      <c r="I265" s="60" t="e">
        <f t="shared" si="80"/>
        <v>#VALUE!</v>
      </c>
      <c r="J265" s="16" t="e">
        <f t="shared" si="82"/>
        <v>#VALUE!</v>
      </c>
      <c r="K265" s="109" t="e">
        <f t="shared" si="84"/>
        <v>#VALUE!</v>
      </c>
      <c r="L265" s="41" t="e">
        <f t="shared" si="81"/>
        <v>#VALUE!</v>
      </c>
      <c r="M265" s="1" t="s">
        <v>20</v>
      </c>
    </row>
    <row r="266" spans="1:13" ht="15.5" x14ac:dyDescent="0.35">
      <c r="A266" s="30" t="s">
        <v>2</v>
      </c>
      <c r="B266" s="30" t="s">
        <v>12</v>
      </c>
      <c r="C266" s="14">
        <v>50</v>
      </c>
      <c r="D266" s="113">
        <v>0</v>
      </c>
      <c r="E266" s="106">
        <v>0.3</v>
      </c>
      <c r="F266" s="37">
        <v>0.5</v>
      </c>
      <c r="G266" s="50" t="e">
        <f t="shared" si="78"/>
        <v>#VALUE!</v>
      </c>
      <c r="H266" s="106" t="e">
        <f t="shared" si="79"/>
        <v>#VALUE!</v>
      </c>
      <c r="I266" s="37" t="e">
        <f t="shared" si="80"/>
        <v>#VALUE!</v>
      </c>
      <c r="J266" s="17" t="e">
        <f t="shared" si="82"/>
        <v>#VALUE!</v>
      </c>
      <c r="K266" s="92" t="e">
        <f t="shared" si="84"/>
        <v>#VALUE!</v>
      </c>
      <c r="L266" s="42" t="e">
        <f t="shared" si="81"/>
        <v>#VALUE!</v>
      </c>
      <c r="M266" s="2" t="s">
        <v>21</v>
      </c>
    </row>
    <row r="267" spans="1:13" ht="15.5" x14ac:dyDescent="0.35">
      <c r="A267" s="30" t="s">
        <v>25</v>
      </c>
      <c r="B267" s="30" t="s">
        <v>14</v>
      </c>
      <c r="C267" s="14">
        <v>50</v>
      </c>
      <c r="D267" s="113">
        <v>0</v>
      </c>
      <c r="E267" s="106">
        <v>0.6</v>
      </c>
      <c r="F267" s="37">
        <v>1.2</v>
      </c>
      <c r="G267" s="50" t="e">
        <f t="shared" si="78"/>
        <v>#VALUE!</v>
      </c>
      <c r="H267" s="106" t="e">
        <f t="shared" si="79"/>
        <v>#VALUE!</v>
      </c>
      <c r="I267" s="37" t="e">
        <f t="shared" si="80"/>
        <v>#VALUE!</v>
      </c>
      <c r="J267" s="17" t="e">
        <f t="shared" si="82"/>
        <v>#VALUE!</v>
      </c>
      <c r="K267" s="92" t="e">
        <f t="shared" si="84"/>
        <v>#VALUE!</v>
      </c>
      <c r="L267" s="42" t="e">
        <f t="shared" si="81"/>
        <v>#VALUE!</v>
      </c>
      <c r="M267" s="2" t="s">
        <v>22</v>
      </c>
    </row>
    <row r="268" spans="1:13" ht="15.5" x14ac:dyDescent="0.35">
      <c r="A268" s="30" t="s">
        <v>37</v>
      </c>
      <c r="B268" s="30" t="s">
        <v>38</v>
      </c>
      <c r="C268" s="14">
        <v>10</v>
      </c>
      <c r="D268" s="115">
        <v>0</v>
      </c>
      <c r="E268" s="123">
        <f>0.15/1000</f>
        <v>1.4999999999999999E-4</v>
      </c>
      <c r="F268" s="33">
        <f>0.2/1000</f>
        <v>2.0000000000000001E-4</v>
      </c>
      <c r="G268" s="55" t="e">
        <f t="shared" si="78"/>
        <v>#VALUE!</v>
      </c>
      <c r="H268" s="88" t="e">
        <f t="shared" si="79"/>
        <v>#VALUE!</v>
      </c>
      <c r="I268" s="59" t="e">
        <f t="shared" si="80"/>
        <v>#VALUE!</v>
      </c>
      <c r="J268" s="17" t="e">
        <f t="shared" si="82"/>
        <v>#VALUE!</v>
      </c>
      <c r="K268" s="92" t="e">
        <f t="shared" si="84"/>
        <v>#VALUE!</v>
      </c>
      <c r="L268" s="42" t="e">
        <f>ROUNDUP(I268/C268,0)</f>
        <v>#VALUE!</v>
      </c>
      <c r="M268" s="2" t="s">
        <v>22</v>
      </c>
    </row>
    <row r="269" spans="1:13" ht="15.5" x14ac:dyDescent="0.35">
      <c r="A269" s="30" t="s">
        <v>39</v>
      </c>
      <c r="B269" s="30" t="s">
        <v>40</v>
      </c>
      <c r="C269" s="14">
        <v>250</v>
      </c>
      <c r="D269" s="113">
        <v>0</v>
      </c>
      <c r="E269" s="106">
        <v>0.5</v>
      </c>
      <c r="F269" s="37">
        <v>1.5</v>
      </c>
      <c r="G269" s="50" t="e">
        <f t="shared" si="78"/>
        <v>#VALUE!</v>
      </c>
      <c r="H269" s="106" t="e">
        <f t="shared" si="79"/>
        <v>#VALUE!</v>
      </c>
      <c r="I269" s="37" t="e">
        <f t="shared" si="80"/>
        <v>#VALUE!</v>
      </c>
      <c r="J269" s="17" t="e">
        <f t="shared" si="82"/>
        <v>#VALUE!</v>
      </c>
      <c r="K269" s="92" t="e">
        <f t="shared" si="84"/>
        <v>#VALUE!</v>
      </c>
      <c r="L269" s="42" t="e">
        <f t="shared" ref="L269" si="85">ROUNDUP(I269/C269,0)</f>
        <v>#VALUE!</v>
      </c>
      <c r="M269" s="2" t="s">
        <v>53</v>
      </c>
    </row>
    <row r="270" spans="1:13" ht="15" thickBot="1" x14ac:dyDescent="0.4"/>
    <row r="271" spans="1:13" ht="18.5" x14ac:dyDescent="0.45">
      <c r="B271" s="146" t="s">
        <v>45</v>
      </c>
      <c r="C271" s="147"/>
      <c r="D271" s="148" t="s">
        <v>58</v>
      </c>
      <c r="E271" s="149"/>
      <c r="F271" s="150"/>
      <c r="G271" s="22"/>
      <c r="H271" s="19" t="s">
        <v>73</v>
      </c>
      <c r="I271" s="20"/>
      <c r="J271" s="19"/>
      <c r="K271" s="20"/>
      <c r="L271" s="20"/>
      <c r="M271" s="20"/>
    </row>
    <row r="272" spans="1:13" ht="18.5" x14ac:dyDescent="0.45">
      <c r="B272" s="151" t="s">
        <v>46</v>
      </c>
      <c r="C272" s="152"/>
      <c r="D272" s="153" t="s">
        <v>58</v>
      </c>
      <c r="E272" s="154"/>
      <c r="F272" s="155"/>
      <c r="G272" s="22"/>
      <c r="H272" s="19"/>
      <c r="I272" s="20" t="s">
        <v>64</v>
      </c>
      <c r="J272" s="19"/>
      <c r="K272" s="20"/>
      <c r="L272" s="20"/>
      <c r="M272" s="20"/>
    </row>
    <row r="273" spans="2:13" ht="18.5" x14ac:dyDescent="0.45">
      <c r="B273" s="151" t="s">
        <v>48</v>
      </c>
      <c r="C273" s="152"/>
      <c r="D273" s="153" t="s">
        <v>58</v>
      </c>
      <c r="E273" s="154"/>
      <c r="F273" s="155"/>
      <c r="G273" s="22"/>
      <c r="H273" s="20"/>
      <c r="I273" s="20" t="s">
        <v>60</v>
      </c>
      <c r="J273" s="20"/>
      <c r="K273" s="20"/>
      <c r="L273" s="20"/>
      <c r="M273" s="20"/>
    </row>
    <row r="274" spans="2:13" ht="19" thickBot="1" x14ac:dyDescent="0.5">
      <c r="B274" s="156" t="s">
        <v>6</v>
      </c>
      <c r="C274" s="157"/>
      <c r="D274" s="158" t="s">
        <v>58</v>
      </c>
      <c r="E274" s="159"/>
      <c r="F274" s="67" t="s">
        <v>47</v>
      </c>
      <c r="G274" s="22"/>
      <c r="H274" s="20"/>
      <c r="I274" s="20" t="s">
        <v>61</v>
      </c>
      <c r="J274" s="20"/>
      <c r="K274" s="20"/>
      <c r="L274" s="20"/>
      <c r="M274" s="20"/>
    </row>
    <row r="275" spans="2:13" ht="15.5" x14ac:dyDescent="0.35">
      <c r="G275" s="23"/>
      <c r="H275" s="20"/>
      <c r="I275" s="20" t="s">
        <v>67</v>
      </c>
      <c r="J275" s="20"/>
      <c r="K275" s="20"/>
      <c r="L275" s="20"/>
      <c r="M275" s="20"/>
    </row>
    <row r="276" spans="2:13" ht="15.5" x14ac:dyDescent="0.35">
      <c r="G276" s="23"/>
      <c r="H276" s="160" t="s">
        <v>69</v>
      </c>
      <c r="I276" s="160"/>
      <c r="J276" s="160"/>
      <c r="K276" s="160"/>
      <c r="L276" s="160"/>
      <c r="M276" s="160"/>
    </row>
    <row r="277" spans="2:13" ht="15.5" x14ac:dyDescent="0.35">
      <c r="B277" s="21"/>
      <c r="C277" s="21"/>
      <c r="D277" s="21"/>
      <c r="E277" s="22"/>
      <c r="F277" s="22"/>
      <c r="G277" s="23"/>
      <c r="H277" s="144" t="s">
        <v>59</v>
      </c>
      <c r="I277" s="144"/>
      <c r="J277" s="144"/>
      <c r="K277" s="144"/>
      <c r="L277" s="20"/>
      <c r="M277" s="20"/>
    </row>
    <row r="278" spans="2:13" ht="15.5" x14ac:dyDescent="0.35">
      <c r="B278" s="21"/>
      <c r="C278" s="21"/>
      <c r="D278" s="21"/>
      <c r="E278" s="22"/>
      <c r="F278" s="22"/>
      <c r="G278" s="23"/>
      <c r="H278" s="145" t="s">
        <v>75</v>
      </c>
      <c r="I278" s="145"/>
      <c r="J278" s="145"/>
      <c r="K278" s="145"/>
      <c r="L278" s="145"/>
      <c r="M278" s="145"/>
    </row>
    <row r="279" spans="2:13" ht="15.5" x14ac:dyDescent="0.35">
      <c r="B279" s="21"/>
      <c r="C279" s="21"/>
      <c r="D279" s="21"/>
      <c r="E279" s="22"/>
      <c r="F279" s="22"/>
      <c r="G279" s="23"/>
      <c r="H279" s="145"/>
      <c r="I279" s="145"/>
      <c r="J279" s="145"/>
      <c r="K279" s="145"/>
      <c r="L279" s="145"/>
      <c r="M279" s="145"/>
    </row>
    <row r="280" spans="2:13" x14ac:dyDescent="0.35">
      <c r="H280" s="4" t="s">
        <v>26</v>
      </c>
      <c r="J280" s="4"/>
    </row>
    <row r="281" spans="2:13" x14ac:dyDescent="0.35">
      <c r="H281" s="51" t="s">
        <v>27</v>
      </c>
    </row>
    <row r="282" spans="2:13" s="65" customFormat="1" ht="15" thickBot="1" x14ac:dyDescent="0.4">
      <c r="E282" s="68"/>
      <c r="F282" s="68"/>
    </row>
    <row r="283" spans="2:13" ht="15" thickTop="1" x14ac:dyDescent="0.35"/>
  </sheetData>
  <mergeCells count="113">
    <mergeCell ref="H248:M248"/>
    <mergeCell ref="H249:K249"/>
    <mergeCell ref="H250:M251"/>
    <mergeCell ref="B244:C244"/>
    <mergeCell ref="D244:F244"/>
    <mergeCell ref="B245:C245"/>
    <mergeCell ref="D245:F245"/>
    <mergeCell ref="B246:C246"/>
    <mergeCell ref="D246:E246"/>
    <mergeCell ref="H220:M220"/>
    <mergeCell ref="H221:K221"/>
    <mergeCell ref="H222:M223"/>
    <mergeCell ref="B243:C243"/>
    <mergeCell ref="D243:F243"/>
    <mergeCell ref="B216:C216"/>
    <mergeCell ref="D216:F216"/>
    <mergeCell ref="B217:C217"/>
    <mergeCell ref="D217:F217"/>
    <mergeCell ref="B218:C218"/>
    <mergeCell ref="D218:E218"/>
    <mergeCell ref="H192:M192"/>
    <mergeCell ref="H193:K193"/>
    <mergeCell ref="H194:M195"/>
    <mergeCell ref="B215:C215"/>
    <mergeCell ref="D215:F215"/>
    <mergeCell ref="B188:C188"/>
    <mergeCell ref="D188:F188"/>
    <mergeCell ref="B189:C189"/>
    <mergeCell ref="D189:F189"/>
    <mergeCell ref="B190:C190"/>
    <mergeCell ref="D190:E190"/>
    <mergeCell ref="H164:M164"/>
    <mergeCell ref="H165:K165"/>
    <mergeCell ref="H166:M167"/>
    <mergeCell ref="B187:C187"/>
    <mergeCell ref="D187:F187"/>
    <mergeCell ref="B160:C160"/>
    <mergeCell ref="D160:F160"/>
    <mergeCell ref="B161:C161"/>
    <mergeCell ref="D161:F161"/>
    <mergeCell ref="B162:C162"/>
    <mergeCell ref="D162:E162"/>
    <mergeCell ref="H136:M136"/>
    <mergeCell ref="H137:K137"/>
    <mergeCell ref="H138:M139"/>
    <mergeCell ref="B159:C159"/>
    <mergeCell ref="D159:F159"/>
    <mergeCell ref="B132:C132"/>
    <mergeCell ref="D132:F132"/>
    <mergeCell ref="B133:C133"/>
    <mergeCell ref="D133:F133"/>
    <mergeCell ref="B134:C134"/>
    <mergeCell ref="D134:E134"/>
    <mergeCell ref="H108:M108"/>
    <mergeCell ref="H109:K109"/>
    <mergeCell ref="H110:M111"/>
    <mergeCell ref="B131:C131"/>
    <mergeCell ref="D131:F131"/>
    <mergeCell ref="B104:C104"/>
    <mergeCell ref="D104:F104"/>
    <mergeCell ref="B105:C105"/>
    <mergeCell ref="D105:F105"/>
    <mergeCell ref="B106:C106"/>
    <mergeCell ref="D106:E106"/>
    <mergeCell ref="H81:K81"/>
    <mergeCell ref="H82:M83"/>
    <mergeCell ref="B103:C103"/>
    <mergeCell ref="D103:F103"/>
    <mergeCell ref="B77:C77"/>
    <mergeCell ref="D77:F77"/>
    <mergeCell ref="B78:C78"/>
    <mergeCell ref="D78:E78"/>
    <mergeCell ref="H80:M80"/>
    <mergeCell ref="D75:F75"/>
    <mergeCell ref="B76:C76"/>
    <mergeCell ref="D76:F76"/>
    <mergeCell ref="H25:K25"/>
    <mergeCell ref="D50:E50"/>
    <mergeCell ref="H52:M52"/>
    <mergeCell ref="H53:K53"/>
    <mergeCell ref="H54:M55"/>
    <mergeCell ref="H26:M27"/>
    <mergeCell ref="B49:C49"/>
    <mergeCell ref="D49:F49"/>
    <mergeCell ref="B50:C50"/>
    <mergeCell ref="B47:C47"/>
    <mergeCell ref="D47:F47"/>
    <mergeCell ref="B48:C48"/>
    <mergeCell ref="D48:F48"/>
    <mergeCell ref="D1:F1"/>
    <mergeCell ref="I1:M1"/>
    <mergeCell ref="H277:K277"/>
    <mergeCell ref="H278:M279"/>
    <mergeCell ref="B271:C271"/>
    <mergeCell ref="D271:F271"/>
    <mergeCell ref="B272:C272"/>
    <mergeCell ref="D272:F272"/>
    <mergeCell ref="B273:C273"/>
    <mergeCell ref="D273:F273"/>
    <mergeCell ref="B274:C274"/>
    <mergeCell ref="D274:E274"/>
    <mergeCell ref="H276:M276"/>
    <mergeCell ref="H24:M24"/>
    <mergeCell ref="D20:F20"/>
    <mergeCell ref="B22:C22"/>
    <mergeCell ref="A2:M2"/>
    <mergeCell ref="B19:C19"/>
    <mergeCell ref="B21:C21"/>
    <mergeCell ref="D22:E22"/>
    <mergeCell ref="D19:F19"/>
    <mergeCell ref="D21:F21"/>
    <mergeCell ref="B20:C20"/>
    <mergeCell ref="B75:C75"/>
  </mergeCells>
  <conditionalFormatting sqref="H26">
    <cfRule type="cellIs" dxfId="175" priority="437" operator="greaterThan">
      <formula>$F$18</formula>
    </cfRule>
  </conditionalFormatting>
  <conditionalFormatting sqref="G4">
    <cfRule type="cellIs" dxfId="174" priority="423" operator="greaterThan">
      <formula>$I$4</formula>
    </cfRule>
  </conditionalFormatting>
  <conditionalFormatting sqref="G5">
    <cfRule type="cellIs" dxfId="173" priority="422" operator="greaterThan">
      <formula>$I$5</formula>
    </cfRule>
  </conditionalFormatting>
  <conditionalFormatting sqref="G6">
    <cfRule type="cellIs" dxfId="172" priority="421" operator="greaterThan">
      <formula>$I$6</formula>
    </cfRule>
  </conditionalFormatting>
  <conditionalFormatting sqref="G7">
    <cfRule type="cellIs" dxfId="171" priority="420" operator="greaterThan">
      <formula>$I$7</formula>
    </cfRule>
  </conditionalFormatting>
  <conditionalFormatting sqref="G8">
    <cfRule type="cellIs" dxfId="170" priority="419" operator="greaterThan">
      <formula>$I$8</formula>
    </cfRule>
  </conditionalFormatting>
  <conditionalFormatting sqref="G9">
    <cfRule type="cellIs" dxfId="169" priority="418" operator="greaterThan">
      <formula>$I$9</formula>
    </cfRule>
  </conditionalFormatting>
  <conditionalFormatting sqref="G10">
    <cfRule type="cellIs" dxfId="168" priority="417" operator="greaterThan">
      <formula>$I$10</formula>
    </cfRule>
  </conditionalFormatting>
  <conditionalFormatting sqref="G11">
    <cfRule type="cellIs" dxfId="167" priority="416" operator="greaterThan">
      <formula>$I$11</formula>
    </cfRule>
  </conditionalFormatting>
  <conditionalFormatting sqref="G12">
    <cfRule type="cellIs" dxfId="166" priority="415" operator="greaterThan">
      <formula>$I$12</formula>
    </cfRule>
  </conditionalFormatting>
  <conditionalFormatting sqref="G13">
    <cfRule type="cellIs" dxfId="165" priority="414" operator="greaterThan">
      <formula>$I$13</formula>
    </cfRule>
  </conditionalFormatting>
  <conditionalFormatting sqref="G14">
    <cfRule type="cellIs" dxfId="164" priority="413" operator="greaterThan">
      <formula>$I$14</formula>
    </cfRule>
  </conditionalFormatting>
  <conditionalFormatting sqref="G15">
    <cfRule type="cellIs" dxfId="163" priority="412" operator="greaterThan">
      <formula>$I$15</formula>
    </cfRule>
  </conditionalFormatting>
  <conditionalFormatting sqref="G16">
    <cfRule type="cellIs" dxfId="162" priority="411" operator="greaterThan">
      <formula>$I$16</formula>
    </cfRule>
  </conditionalFormatting>
  <conditionalFormatting sqref="J4">
    <cfRule type="cellIs" dxfId="161" priority="410" operator="greaterThan">
      <formula>$L$4</formula>
    </cfRule>
  </conditionalFormatting>
  <conditionalFormatting sqref="J5">
    <cfRule type="cellIs" dxfId="160" priority="409" operator="greaterThan">
      <formula>$L$5</formula>
    </cfRule>
  </conditionalFormatting>
  <conditionalFormatting sqref="J6">
    <cfRule type="cellIs" dxfId="159" priority="408" operator="greaterThan">
      <formula>$L$6</formula>
    </cfRule>
  </conditionalFormatting>
  <conditionalFormatting sqref="J7">
    <cfRule type="cellIs" dxfId="158" priority="407" operator="greaterThan">
      <formula>$L$7</formula>
    </cfRule>
  </conditionalFormatting>
  <conditionalFormatting sqref="J8">
    <cfRule type="cellIs" dxfId="157" priority="406" operator="greaterThan">
      <formula>$L$8</formula>
    </cfRule>
  </conditionalFormatting>
  <conditionalFormatting sqref="J9">
    <cfRule type="cellIs" dxfId="156" priority="405" operator="greaterThan">
      <formula>$L$9</formula>
    </cfRule>
  </conditionalFormatting>
  <conditionalFormatting sqref="J10">
    <cfRule type="cellIs" dxfId="155" priority="404" operator="greaterThan">
      <formula>$L$10</formula>
    </cfRule>
  </conditionalFormatting>
  <conditionalFormatting sqref="J11">
    <cfRule type="cellIs" dxfId="154" priority="403" operator="greaterThan">
      <formula>$L$11</formula>
    </cfRule>
  </conditionalFormatting>
  <conditionalFormatting sqref="J12">
    <cfRule type="cellIs" dxfId="153" priority="402" operator="greaterThan">
      <formula>$L$12</formula>
    </cfRule>
  </conditionalFormatting>
  <conditionalFormatting sqref="J13">
    <cfRule type="cellIs" dxfId="152" priority="401" operator="greaterThan">
      <formula>$L$13</formula>
    </cfRule>
  </conditionalFormatting>
  <conditionalFormatting sqref="J14">
    <cfRule type="cellIs" dxfId="151" priority="400" operator="greaterThan">
      <formula>$L$14</formula>
    </cfRule>
  </conditionalFormatting>
  <conditionalFormatting sqref="J15">
    <cfRule type="cellIs" dxfId="150" priority="399" operator="greaterThan">
      <formula>$L$15</formula>
    </cfRule>
  </conditionalFormatting>
  <conditionalFormatting sqref="J16">
    <cfRule type="cellIs" dxfId="149" priority="398" operator="greaterThan">
      <formula>$L$16</formula>
    </cfRule>
  </conditionalFormatting>
  <conditionalFormatting sqref="G17">
    <cfRule type="cellIs" dxfId="148" priority="396" operator="greaterThan">
      <formula>$I$17</formula>
    </cfRule>
  </conditionalFormatting>
  <conditionalFormatting sqref="J17">
    <cfRule type="cellIs" dxfId="147" priority="395" operator="greaterThan">
      <formula>$L$17</formula>
    </cfRule>
  </conditionalFormatting>
  <conditionalFormatting sqref="H54">
    <cfRule type="cellIs" dxfId="146" priority="394" operator="greaterThan">
      <formula>$F$18</formula>
    </cfRule>
  </conditionalFormatting>
  <conditionalFormatting sqref="J32">
    <cfRule type="cellIs" dxfId="145" priority="294" operator="greaterThan">
      <formula>$L$32</formula>
    </cfRule>
    <cfRule type="cellIs" dxfId="144" priority="367" operator="greaterThan">
      <formula>$L$4</formula>
    </cfRule>
  </conditionalFormatting>
  <conditionalFormatting sqref="J33">
    <cfRule type="cellIs" dxfId="143" priority="293" operator="greaterThan">
      <formula>$L$33</formula>
    </cfRule>
    <cfRule type="cellIs" dxfId="142" priority="366" operator="greaterThan">
      <formula>$L$5</formula>
    </cfRule>
  </conditionalFormatting>
  <conditionalFormatting sqref="J34">
    <cfRule type="cellIs" dxfId="141" priority="292" operator="greaterThan">
      <formula>$L$34</formula>
    </cfRule>
    <cfRule type="cellIs" dxfId="140" priority="365" operator="greaterThan">
      <formula>$L$6</formula>
    </cfRule>
  </conditionalFormatting>
  <conditionalFormatting sqref="J35">
    <cfRule type="cellIs" dxfId="139" priority="291" operator="greaterThan">
      <formula>$L$35</formula>
    </cfRule>
    <cfRule type="cellIs" dxfId="138" priority="364" operator="greaterThan">
      <formula>$L$7</formula>
    </cfRule>
  </conditionalFormatting>
  <conditionalFormatting sqref="J36">
    <cfRule type="cellIs" dxfId="137" priority="290" operator="greaterThan">
      <formula>$L$36</formula>
    </cfRule>
    <cfRule type="cellIs" dxfId="136" priority="363" operator="greaterThan">
      <formula>$L$8</formula>
    </cfRule>
  </conditionalFormatting>
  <conditionalFormatting sqref="J37">
    <cfRule type="cellIs" dxfId="135" priority="289" operator="greaterThan">
      <formula>$L$37</formula>
    </cfRule>
    <cfRule type="cellIs" dxfId="134" priority="362" operator="greaterThan">
      <formula>$L$9</formula>
    </cfRule>
  </conditionalFormatting>
  <conditionalFormatting sqref="J38">
    <cfRule type="cellIs" dxfId="133" priority="288" operator="greaterThan">
      <formula>$L$38</formula>
    </cfRule>
    <cfRule type="cellIs" dxfId="132" priority="361" operator="greaterThan">
      <formula>$L$10</formula>
    </cfRule>
  </conditionalFormatting>
  <conditionalFormatting sqref="J39">
    <cfRule type="cellIs" dxfId="131" priority="287" operator="greaterThan">
      <formula>$L$39</formula>
    </cfRule>
    <cfRule type="cellIs" dxfId="130" priority="360" operator="greaterThan">
      <formula>$L$11</formula>
    </cfRule>
  </conditionalFormatting>
  <conditionalFormatting sqref="J40">
    <cfRule type="cellIs" dxfId="129" priority="286" operator="greaterThan">
      <formula>$L$40</formula>
    </cfRule>
    <cfRule type="cellIs" dxfId="128" priority="359" operator="greaterThan">
      <formula>$L$12</formula>
    </cfRule>
  </conditionalFormatting>
  <conditionalFormatting sqref="J41">
    <cfRule type="cellIs" dxfId="127" priority="285" operator="greaterThan">
      <formula>$L$41</formula>
    </cfRule>
    <cfRule type="cellIs" dxfId="126" priority="358" operator="greaterThan">
      <formula>$L$13</formula>
    </cfRule>
  </conditionalFormatting>
  <conditionalFormatting sqref="J42">
    <cfRule type="cellIs" dxfId="125" priority="284" operator="greaterThan">
      <formula>$L$42</formula>
    </cfRule>
    <cfRule type="cellIs" dxfId="124" priority="357" operator="greaterThan">
      <formula>$L$14</formula>
    </cfRule>
  </conditionalFormatting>
  <conditionalFormatting sqref="J43">
    <cfRule type="cellIs" dxfId="123" priority="283" operator="greaterThan">
      <formula>$L$43</formula>
    </cfRule>
    <cfRule type="cellIs" dxfId="122" priority="356" operator="greaterThan">
      <formula>$L$15</formula>
    </cfRule>
  </conditionalFormatting>
  <conditionalFormatting sqref="J44">
    <cfRule type="cellIs" dxfId="121" priority="282" operator="greaterThan">
      <formula>$L$44</formula>
    </cfRule>
    <cfRule type="cellIs" dxfId="120" priority="355" operator="greaterThan">
      <formula>$L$16</formula>
    </cfRule>
  </conditionalFormatting>
  <conditionalFormatting sqref="J45">
    <cfRule type="cellIs" dxfId="119" priority="281" operator="greaterThan">
      <formula>$L$45</formula>
    </cfRule>
    <cfRule type="cellIs" dxfId="118" priority="352" operator="greaterThan">
      <formula>$L$17</formula>
    </cfRule>
  </conditionalFormatting>
  <conditionalFormatting sqref="D4:D17">
    <cfRule type="expression" dxfId="117" priority="273">
      <formula>$D4:$D17&gt;$F4:$F17</formula>
    </cfRule>
  </conditionalFormatting>
  <conditionalFormatting sqref="H82">
    <cfRule type="cellIs" dxfId="116" priority="272" operator="greaterThan">
      <formula>$F$18</formula>
    </cfRule>
  </conditionalFormatting>
  <conditionalFormatting sqref="D60:D73">
    <cfRule type="expression" dxfId="115" priority="243">
      <formula>$D60:$D73&gt;$F60:$F73</formula>
    </cfRule>
  </conditionalFormatting>
  <conditionalFormatting sqref="H110">
    <cfRule type="cellIs" dxfId="114" priority="228" operator="greaterThan">
      <formula>$F$18</formula>
    </cfRule>
  </conditionalFormatting>
  <conditionalFormatting sqref="D88:D101">
    <cfRule type="expression" dxfId="113" priority="199">
      <formula>$D88:$D101&gt;$F88:$F101</formula>
    </cfRule>
  </conditionalFormatting>
  <conditionalFormatting sqref="H138">
    <cfRule type="cellIs" dxfId="112" priority="198" operator="greaterThan">
      <formula>$F$18</formula>
    </cfRule>
  </conditionalFormatting>
  <conditionalFormatting sqref="D116:D129">
    <cfRule type="expression" dxfId="111" priority="169">
      <formula>$D116:$D129&gt;$F116:$F129</formula>
    </cfRule>
  </conditionalFormatting>
  <conditionalFormatting sqref="H166">
    <cfRule type="cellIs" dxfId="110" priority="168" operator="greaterThan">
      <formula>$F$18</formula>
    </cfRule>
  </conditionalFormatting>
  <conditionalFormatting sqref="D144:D157">
    <cfRule type="expression" dxfId="109" priority="139">
      <formula>$D144:$D157&gt;$F144:$F157</formula>
    </cfRule>
  </conditionalFormatting>
  <conditionalFormatting sqref="H194">
    <cfRule type="cellIs" dxfId="108" priority="138" operator="greaterThan">
      <formula>$F$18</formula>
    </cfRule>
  </conditionalFormatting>
  <conditionalFormatting sqref="D172:D185">
    <cfRule type="expression" dxfId="107" priority="109">
      <formula>$D172:$D185&gt;$F172:$F185</formula>
    </cfRule>
  </conditionalFormatting>
  <conditionalFormatting sqref="H222">
    <cfRule type="cellIs" dxfId="106" priority="108" operator="greaterThan">
      <formula>$F$18</formula>
    </cfRule>
  </conditionalFormatting>
  <conditionalFormatting sqref="D200:D213">
    <cfRule type="expression" dxfId="105" priority="79">
      <formula>$D200:$D213&gt;$F200:$F213</formula>
    </cfRule>
  </conditionalFormatting>
  <conditionalFormatting sqref="G32:G45">
    <cfRule type="expression" dxfId="104" priority="78">
      <formula>$G32:$G44&gt;$I32:$I45</formula>
    </cfRule>
  </conditionalFormatting>
  <conditionalFormatting sqref="G60:G73">
    <cfRule type="expression" dxfId="103" priority="77">
      <formula>$G60:$G73&gt;$I60:$I73</formula>
    </cfRule>
  </conditionalFormatting>
  <conditionalFormatting sqref="H250">
    <cfRule type="cellIs" dxfId="102" priority="76" operator="greaterThan">
      <formula>$F$18</formula>
    </cfRule>
  </conditionalFormatting>
  <conditionalFormatting sqref="D228:D241">
    <cfRule type="expression" dxfId="101" priority="47">
      <formula>$D228:$D241&gt;$F228:$F241</formula>
    </cfRule>
  </conditionalFormatting>
  <conditionalFormatting sqref="G88:G101">
    <cfRule type="expression" dxfId="100" priority="46">
      <formula>$G88:$G101&gt;$I88:$I101</formula>
    </cfRule>
  </conditionalFormatting>
  <conditionalFormatting sqref="J88:J101">
    <cfRule type="expression" dxfId="99" priority="45">
      <formula>$J88:$J101&gt;$L88:$L101</formula>
    </cfRule>
  </conditionalFormatting>
  <conditionalFormatting sqref="G116:G129">
    <cfRule type="expression" dxfId="98" priority="44">
      <formula>$G116:$G129&gt;$I116:$I129</formula>
    </cfRule>
  </conditionalFormatting>
  <conditionalFormatting sqref="J116:J129">
    <cfRule type="expression" dxfId="97" priority="43">
      <formula>$J116:$J129&gt;$L116:$L129</formula>
    </cfRule>
  </conditionalFormatting>
  <conditionalFormatting sqref="G144:G157">
    <cfRule type="expression" dxfId="96" priority="42">
      <formula>$G144:$G157&gt;$I144:$I157</formula>
    </cfRule>
  </conditionalFormatting>
  <conditionalFormatting sqref="J144:J157">
    <cfRule type="expression" dxfId="95" priority="41">
      <formula>$J144:$J157&gt;$L144:$L157</formula>
    </cfRule>
  </conditionalFormatting>
  <conditionalFormatting sqref="G172:G185">
    <cfRule type="expression" dxfId="94" priority="40">
      <formula>$G172:$G185&gt;$I172:$I185</formula>
    </cfRule>
  </conditionalFormatting>
  <conditionalFormatting sqref="J172:J185">
    <cfRule type="expression" dxfId="93" priority="39">
      <formula>$J172:$J185&gt;$L172:$L185</formula>
    </cfRule>
  </conditionalFormatting>
  <conditionalFormatting sqref="H278">
    <cfRule type="cellIs" dxfId="92" priority="38" operator="greaterThan">
      <formula>$F$18</formula>
    </cfRule>
  </conditionalFormatting>
  <conditionalFormatting sqref="D256:D269">
    <cfRule type="expression" dxfId="91" priority="9">
      <formula>$D256:$D269&gt;$F256:$F269</formula>
    </cfRule>
  </conditionalFormatting>
  <conditionalFormatting sqref="D32:D45">
    <cfRule type="expression" dxfId="90" priority="8">
      <formula>$D32:$D45&gt;$F32:$F45</formula>
    </cfRule>
  </conditionalFormatting>
  <conditionalFormatting sqref="J60:J73">
    <cfRule type="expression" dxfId="89" priority="7">
      <formula>$J60:$J73&gt;$L60:$L73</formula>
    </cfRule>
  </conditionalFormatting>
  <conditionalFormatting sqref="G200:G213">
    <cfRule type="expression" dxfId="88" priority="6">
      <formula>$G200:$G213&gt;$I200:$I213</formula>
    </cfRule>
  </conditionalFormatting>
  <conditionalFormatting sqref="J200:J213">
    <cfRule type="expression" dxfId="87" priority="5">
      <formula>$J200:J$213&gt;$L200:$L213</formula>
    </cfRule>
  </conditionalFormatting>
  <conditionalFormatting sqref="G228:G241">
    <cfRule type="expression" dxfId="86" priority="4">
      <formula>$G228:$G241&gt;$I228:$I241</formula>
    </cfRule>
  </conditionalFormatting>
  <conditionalFormatting sqref="J228:J241">
    <cfRule type="expression" dxfId="85" priority="3">
      <formula>$J228:$J241&gt;$L228:$L241</formula>
    </cfRule>
  </conditionalFormatting>
  <conditionalFormatting sqref="G256:G269">
    <cfRule type="expression" dxfId="84" priority="2">
      <formula>$G256:$G269&gt;$I256:$I269</formula>
    </cfRule>
  </conditionalFormatting>
  <conditionalFormatting sqref="J256:J269">
    <cfRule type="expression" dxfId="83" priority="1">
      <formula>$J256:$J269&gt;$L256:$L269</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83"/>
  <sheetViews>
    <sheetView tabSelected="1" zoomScale="60" zoomScaleNormal="60" workbookViewId="0">
      <pane xSplit="2" ySplit="3" topLeftCell="C4" activePane="bottomRight" state="frozen"/>
      <selection pane="topRight" activeCell="C1" sqref="C1"/>
      <selection pane="bottomLeft" activeCell="A4" sqref="A4"/>
      <selection pane="bottomRight" activeCell="F27" sqref="F27"/>
    </sheetView>
  </sheetViews>
  <sheetFormatPr baseColWidth="10" defaultRowHeight="14.5" x14ac:dyDescent="0.35"/>
  <cols>
    <col min="1" max="1" width="17.7265625" bestFit="1" customWidth="1"/>
    <col min="2" max="2" width="26.1796875" customWidth="1"/>
    <col min="3" max="3" width="19.1796875" customWidth="1"/>
    <col min="4" max="4" width="13.1796875" customWidth="1"/>
    <col min="5" max="5" width="17.26953125" customWidth="1"/>
    <col min="6" max="6" width="17.7265625" customWidth="1"/>
    <col min="7" max="7" width="18.453125" customWidth="1"/>
    <col min="8" max="8" width="26" customWidth="1"/>
    <col min="9" max="9" width="18.81640625" customWidth="1"/>
    <col min="10" max="10" width="21.81640625" customWidth="1"/>
    <col min="11" max="11" width="21.7265625" customWidth="1"/>
    <col min="12" max="12" width="23.1796875" customWidth="1"/>
    <col min="13" max="13" width="52.26953125" customWidth="1"/>
  </cols>
  <sheetData>
    <row r="1" spans="1:13" ht="18.5" x14ac:dyDescent="0.45">
      <c r="A1" s="26" t="s">
        <v>62</v>
      </c>
      <c r="B1" s="26" t="s">
        <v>58</v>
      </c>
      <c r="C1" s="26" t="s">
        <v>63</v>
      </c>
      <c r="D1" s="143" t="s">
        <v>58</v>
      </c>
      <c r="E1" s="143"/>
      <c r="F1" s="143"/>
      <c r="G1" s="27" t="s">
        <v>65</v>
      </c>
      <c r="H1" s="20"/>
      <c r="I1" s="143" t="s">
        <v>58</v>
      </c>
      <c r="J1" s="143"/>
      <c r="K1" s="143"/>
      <c r="L1" s="143"/>
      <c r="M1" s="143"/>
    </row>
    <row r="2" spans="1:13" ht="18.5" x14ac:dyDescent="0.45">
      <c r="A2" s="161" t="s">
        <v>101</v>
      </c>
      <c r="B2" s="161"/>
      <c r="C2" s="161"/>
      <c r="D2" s="161"/>
      <c r="E2" s="161"/>
      <c r="F2" s="161"/>
      <c r="G2" s="161"/>
      <c r="H2" s="161"/>
      <c r="I2" s="161"/>
      <c r="J2" s="161"/>
      <c r="K2" s="161"/>
      <c r="L2" s="161"/>
      <c r="M2" s="161"/>
    </row>
    <row r="3" spans="1:13" s="76" customFormat="1" ht="80.25" customHeight="1" x14ac:dyDescent="0.35">
      <c r="A3" s="75" t="s">
        <v>0</v>
      </c>
      <c r="B3" s="75" t="s">
        <v>7</v>
      </c>
      <c r="C3" s="75" t="s">
        <v>8</v>
      </c>
      <c r="D3" s="73" t="s">
        <v>66</v>
      </c>
      <c r="E3" s="119" t="s">
        <v>96</v>
      </c>
      <c r="F3" s="74" t="s">
        <v>97</v>
      </c>
      <c r="G3" s="75" t="s">
        <v>76</v>
      </c>
      <c r="H3" s="119" t="s">
        <v>100</v>
      </c>
      <c r="I3" s="74" t="s">
        <v>88</v>
      </c>
      <c r="J3" s="75" t="s">
        <v>70</v>
      </c>
      <c r="K3" s="119" t="s">
        <v>29</v>
      </c>
      <c r="L3" s="74" t="s">
        <v>30</v>
      </c>
      <c r="M3" s="75" t="s">
        <v>16</v>
      </c>
    </row>
    <row r="4" spans="1:13" ht="15.5" x14ac:dyDescent="0.35">
      <c r="A4" s="28" t="s">
        <v>1</v>
      </c>
      <c r="B4" s="28" t="s">
        <v>10</v>
      </c>
      <c r="C4" s="6">
        <f>100/1000</f>
        <v>0.1</v>
      </c>
      <c r="D4" s="46">
        <v>0</v>
      </c>
      <c r="E4" s="121">
        <f>0.7/1000</f>
        <v>6.9999999999999999E-4</v>
      </c>
      <c r="F4" s="35">
        <f>10/1000</f>
        <v>0.01</v>
      </c>
      <c r="G4" s="53" t="e">
        <f>D4*$D$23*24</f>
        <v>#VALUE!</v>
      </c>
      <c r="H4" s="120" t="e">
        <f>E4*$D$23*24</f>
        <v>#VALUE!</v>
      </c>
      <c r="I4" s="34" t="e">
        <f>F4*$D$23*24</f>
        <v>#VALUE!</v>
      </c>
      <c r="J4" s="15" t="e">
        <f>ROUNDUP(G4/C4,0)</f>
        <v>#VALUE!</v>
      </c>
      <c r="K4" s="108" t="e">
        <f t="shared" ref="K4:K18" si="0">ROUNDUP(H4/C4,0)</f>
        <v>#VALUE!</v>
      </c>
      <c r="L4" s="39" t="e">
        <f t="shared" ref="L4:L18" si="1">ROUNDUP(I4/C4,0)</f>
        <v>#VALUE!</v>
      </c>
      <c r="M4" s="3" t="s">
        <v>17</v>
      </c>
    </row>
    <row r="5" spans="1:13" ht="15.5" x14ac:dyDescent="0.35">
      <c r="A5" s="28" t="s">
        <v>1</v>
      </c>
      <c r="B5" s="28" t="s">
        <v>49</v>
      </c>
      <c r="C5" s="12">
        <v>0.5</v>
      </c>
      <c r="D5" s="46">
        <v>0</v>
      </c>
      <c r="E5" s="121">
        <f>0.7/1000</f>
        <v>6.9999999999999999E-4</v>
      </c>
      <c r="F5" s="35">
        <f>10/1000</f>
        <v>0.01</v>
      </c>
      <c r="G5" s="53" t="e">
        <f t="shared" ref="G5:G18" si="2">D5*$D$23*24</f>
        <v>#VALUE!</v>
      </c>
      <c r="H5" s="120" t="e">
        <f t="shared" ref="H5:H18" si="3">E5*$D$23*24</f>
        <v>#VALUE!</v>
      </c>
      <c r="I5" s="34" t="e">
        <f>F5*$D$23*24</f>
        <v>#VALUE!</v>
      </c>
      <c r="J5" s="15" t="e">
        <f t="shared" ref="J5:J18" si="4">ROUNDUP(G5/C5,0)</f>
        <v>#VALUE!</v>
      </c>
      <c r="K5" s="108" t="e">
        <f t="shared" si="0"/>
        <v>#VALUE!</v>
      </c>
      <c r="L5" s="40" t="e">
        <f t="shared" si="1"/>
        <v>#VALUE!</v>
      </c>
      <c r="M5" s="3" t="s">
        <v>17</v>
      </c>
    </row>
    <row r="6" spans="1:13" ht="15.5" x14ac:dyDescent="0.35">
      <c r="A6" s="28" t="s">
        <v>23</v>
      </c>
      <c r="B6" s="28" t="s">
        <v>13</v>
      </c>
      <c r="C6" s="6">
        <v>2</v>
      </c>
      <c r="D6" s="45">
        <v>0</v>
      </c>
      <c r="E6" s="120">
        <f>0.1*60/1000</f>
        <v>6.0000000000000001E-3</v>
      </c>
      <c r="F6" s="35">
        <f>0.5*60/1000</f>
        <v>0.03</v>
      </c>
      <c r="G6" s="48" t="e">
        <f t="shared" si="2"/>
        <v>#VALUE!</v>
      </c>
      <c r="H6" s="85" t="e">
        <f t="shared" si="3"/>
        <v>#VALUE!</v>
      </c>
      <c r="I6" s="34" t="e">
        <f>F6*$D$23*24</f>
        <v>#VALUE!</v>
      </c>
      <c r="J6" s="15" t="e">
        <f t="shared" si="4"/>
        <v>#VALUE!</v>
      </c>
      <c r="K6" s="108" t="e">
        <f t="shared" si="0"/>
        <v>#VALUE!</v>
      </c>
      <c r="L6" s="39" t="e">
        <f t="shared" si="1"/>
        <v>#VALUE!</v>
      </c>
      <c r="M6" s="3" t="s">
        <v>18</v>
      </c>
    </row>
    <row r="7" spans="1:13" ht="15.5" x14ac:dyDescent="0.35">
      <c r="A7" s="28" t="s">
        <v>23</v>
      </c>
      <c r="B7" s="28" t="s">
        <v>50</v>
      </c>
      <c r="C7" s="12">
        <v>5</v>
      </c>
      <c r="D7" s="45">
        <v>0</v>
      </c>
      <c r="E7" s="120">
        <f>0.1*60/1000</f>
        <v>6.0000000000000001E-3</v>
      </c>
      <c r="F7" s="35">
        <f>0.5*60/1000</f>
        <v>0.03</v>
      </c>
      <c r="G7" s="48" t="e">
        <f t="shared" si="2"/>
        <v>#VALUE!</v>
      </c>
      <c r="H7" s="85" t="e">
        <f t="shared" si="3"/>
        <v>#VALUE!</v>
      </c>
      <c r="I7" s="35" t="e">
        <f>F7*$D$23</f>
        <v>#VALUE!</v>
      </c>
      <c r="J7" s="15" t="e">
        <f t="shared" si="4"/>
        <v>#VALUE!</v>
      </c>
      <c r="K7" s="89" t="e">
        <f t="shared" si="0"/>
        <v>#VALUE!</v>
      </c>
      <c r="L7" s="40" t="e">
        <f t="shared" si="1"/>
        <v>#VALUE!</v>
      </c>
      <c r="M7" s="3" t="s">
        <v>18</v>
      </c>
    </row>
    <row r="8" spans="1:13" ht="15.5" x14ac:dyDescent="0.35">
      <c r="A8" s="28" t="s">
        <v>31</v>
      </c>
      <c r="B8" s="28" t="s">
        <v>32</v>
      </c>
      <c r="C8" s="7">
        <v>10</v>
      </c>
      <c r="D8" s="44">
        <v>0</v>
      </c>
      <c r="E8" s="85">
        <v>7.0000000000000007E-2</v>
      </c>
      <c r="F8" s="34">
        <v>0.5</v>
      </c>
      <c r="G8" s="47" t="e">
        <f t="shared" si="2"/>
        <v>#VALUE!</v>
      </c>
      <c r="H8" s="104" t="e">
        <f t="shared" si="3"/>
        <v>#VALUE!</v>
      </c>
      <c r="I8" s="34" t="e">
        <f t="shared" ref="I8:I18" si="5">F8*$D$23*24</f>
        <v>#VALUE!</v>
      </c>
      <c r="J8" s="15" t="e">
        <f t="shared" si="4"/>
        <v>#VALUE!</v>
      </c>
      <c r="K8" s="108" t="e">
        <f t="shared" si="0"/>
        <v>#VALUE!</v>
      </c>
      <c r="L8" s="39" t="e">
        <f t="shared" si="1"/>
        <v>#VALUE!</v>
      </c>
      <c r="M8" s="3" t="s">
        <v>33</v>
      </c>
    </row>
    <row r="9" spans="1:13" ht="15.5" x14ac:dyDescent="0.35">
      <c r="A9" s="29" t="s">
        <v>3</v>
      </c>
      <c r="B9" s="29" t="s">
        <v>11</v>
      </c>
      <c r="C9" s="9">
        <v>15</v>
      </c>
      <c r="D9" s="44">
        <v>0</v>
      </c>
      <c r="E9" s="86">
        <v>0.02</v>
      </c>
      <c r="F9" s="36">
        <v>0.1</v>
      </c>
      <c r="G9" s="49" t="e">
        <f t="shared" si="2"/>
        <v>#VALUE!</v>
      </c>
      <c r="H9" s="105" t="e">
        <f t="shared" si="3"/>
        <v>#VALUE!</v>
      </c>
      <c r="I9" s="36" t="e">
        <f t="shared" si="5"/>
        <v>#VALUE!</v>
      </c>
      <c r="J9" s="16" t="e">
        <f t="shared" si="4"/>
        <v>#VALUE!</v>
      </c>
      <c r="K9" s="109" t="e">
        <f t="shared" si="0"/>
        <v>#VALUE!</v>
      </c>
      <c r="L9" s="41" t="e">
        <f t="shared" si="1"/>
        <v>#VALUE!</v>
      </c>
      <c r="M9" s="1" t="s">
        <v>19</v>
      </c>
    </row>
    <row r="10" spans="1:13" ht="15.5" x14ac:dyDescent="0.35">
      <c r="A10" s="29" t="s">
        <v>3</v>
      </c>
      <c r="B10" s="29" t="s">
        <v>51</v>
      </c>
      <c r="C10" s="13">
        <v>50</v>
      </c>
      <c r="D10" s="44">
        <v>0</v>
      </c>
      <c r="E10" s="86">
        <v>0.02</v>
      </c>
      <c r="F10" s="36">
        <v>0.1</v>
      </c>
      <c r="G10" s="49" t="e">
        <f t="shared" si="2"/>
        <v>#VALUE!</v>
      </c>
      <c r="H10" s="105" t="e">
        <f t="shared" si="3"/>
        <v>#VALUE!</v>
      </c>
      <c r="I10" s="36" t="e">
        <f t="shared" si="5"/>
        <v>#VALUE!</v>
      </c>
      <c r="J10" s="16" t="e">
        <f t="shared" si="4"/>
        <v>#VALUE!</v>
      </c>
      <c r="K10" s="109" t="e">
        <f t="shared" ref="K10" si="6">ROUNDUP(H10/C10,0)</f>
        <v>#VALUE!</v>
      </c>
      <c r="L10" s="41" t="e">
        <f t="shared" ref="L10" si="7">ROUNDUP(I10/C10,0)</f>
        <v>#VALUE!</v>
      </c>
      <c r="M10" s="1" t="s">
        <v>19</v>
      </c>
    </row>
    <row r="11" spans="1:13" ht="15.5" x14ac:dyDescent="0.35">
      <c r="A11" s="29" t="s">
        <v>24</v>
      </c>
      <c r="B11" s="29" t="s">
        <v>15</v>
      </c>
      <c r="C11" s="9">
        <f>1000*20/100</f>
        <v>200</v>
      </c>
      <c r="D11" s="25">
        <v>0</v>
      </c>
      <c r="E11" s="105">
        <v>0.3</v>
      </c>
      <c r="F11" s="36">
        <v>3</v>
      </c>
      <c r="G11" s="49" t="e">
        <f t="shared" si="2"/>
        <v>#VALUE!</v>
      </c>
      <c r="H11" s="105" t="e">
        <f t="shared" si="3"/>
        <v>#VALUE!</v>
      </c>
      <c r="I11" s="36" t="e">
        <f t="shared" si="5"/>
        <v>#VALUE!</v>
      </c>
      <c r="J11" s="16" t="e">
        <f t="shared" si="4"/>
        <v>#VALUE!</v>
      </c>
      <c r="K11" s="109" t="e">
        <f t="shared" si="0"/>
        <v>#VALUE!</v>
      </c>
      <c r="L11" s="41" t="e">
        <f t="shared" si="1"/>
        <v>#VALUE!</v>
      </c>
      <c r="M11" s="1" t="s">
        <v>20</v>
      </c>
    </row>
    <row r="12" spans="1:13" ht="15.5" x14ac:dyDescent="0.35">
      <c r="A12" s="29" t="s">
        <v>24</v>
      </c>
      <c r="B12" s="29" t="s">
        <v>52</v>
      </c>
      <c r="C12" s="13">
        <v>500</v>
      </c>
      <c r="D12" s="25">
        <v>0</v>
      </c>
      <c r="E12" s="105">
        <v>0.3</v>
      </c>
      <c r="F12" s="36">
        <v>3</v>
      </c>
      <c r="G12" s="49" t="e">
        <f t="shared" si="2"/>
        <v>#VALUE!</v>
      </c>
      <c r="H12" s="105" t="e">
        <f t="shared" si="3"/>
        <v>#VALUE!</v>
      </c>
      <c r="I12" s="36" t="e">
        <f t="shared" si="5"/>
        <v>#VALUE!</v>
      </c>
      <c r="J12" s="16" t="e">
        <f t="shared" si="4"/>
        <v>#VALUE!</v>
      </c>
      <c r="K12" s="109" t="e">
        <f>ROUNDUP(H12/C12,0)</f>
        <v>#VALUE!</v>
      </c>
      <c r="L12" s="41" t="e">
        <f t="shared" ref="L12" si="8">ROUNDUP(I12/C12,0)</f>
        <v>#VALUE!</v>
      </c>
      <c r="M12" s="1" t="s">
        <v>20</v>
      </c>
    </row>
    <row r="13" spans="1:13" ht="15.5" x14ac:dyDescent="0.35">
      <c r="A13" s="29" t="s">
        <v>41</v>
      </c>
      <c r="B13" s="29" t="s">
        <v>42</v>
      </c>
      <c r="C13" s="8">
        <f>200/1000</f>
        <v>0.2</v>
      </c>
      <c r="D13" s="46">
        <v>0</v>
      </c>
      <c r="E13" s="122">
        <f>0.2/1000</f>
        <v>2.0000000000000001E-4</v>
      </c>
      <c r="F13" s="32">
        <f>0.7/1000</f>
        <v>6.9999999999999999E-4</v>
      </c>
      <c r="G13" s="54" t="e">
        <f t="shared" si="2"/>
        <v>#VALUE!</v>
      </c>
      <c r="H13" s="130" t="e">
        <f t="shared" si="3"/>
        <v>#VALUE!</v>
      </c>
      <c r="I13" s="36" t="e">
        <f t="shared" si="5"/>
        <v>#VALUE!</v>
      </c>
      <c r="J13" s="16" t="e">
        <f t="shared" si="4"/>
        <v>#VALUE!</v>
      </c>
      <c r="K13" s="109" t="e">
        <f t="shared" si="0"/>
        <v>#VALUE!</v>
      </c>
      <c r="L13" s="41" t="e">
        <f t="shared" si="1"/>
        <v>#VALUE!</v>
      </c>
      <c r="M13" s="1" t="s">
        <v>20</v>
      </c>
    </row>
    <row r="14" spans="1:13" ht="15.5" x14ac:dyDescent="0.35">
      <c r="A14" s="30" t="s">
        <v>2</v>
      </c>
      <c r="B14" s="30" t="s">
        <v>12</v>
      </c>
      <c r="C14" s="10">
        <v>50</v>
      </c>
      <c r="D14" s="25">
        <v>0</v>
      </c>
      <c r="E14" s="106">
        <f>5*60/1000</f>
        <v>0.3</v>
      </c>
      <c r="F14" s="37">
        <f>20*60/1000</f>
        <v>1.2</v>
      </c>
      <c r="G14" s="50" t="e">
        <f t="shared" si="2"/>
        <v>#VALUE!</v>
      </c>
      <c r="H14" s="106" t="e">
        <f t="shared" si="3"/>
        <v>#VALUE!</v>
      </c>
      <c r="I14" s="37" t="e">
        <f t="shared" si="5"/>
        <v>#VALUE!</v>
      </c>
      <c r="J14" s="17" t="e">
        <f t="shared" si="4"/>
        <v>#VALUE!</v>
      </c>
      <c r="K14" s="92" t="e">
        <f t="shared" si="0"/>
        <v>#VALUE!</v>
      </c>
      <c r="L14" s="42" t="e">
        <f t="shared" si="1"/>
        <v>#VALUE!</v>
      </c>
      <c r="M14" s="2" t="s">
        <v>21</v>
      </c>
    </row>
    <row r="15" spans="1:13" ht="15.5" x14ac:dyDescent="0.35">
      <c r="A15" s="30" t="s">
        <v>25</v>
      </c>
      <c r="B15" s="30" t="s">
        <v>14</v>
      </c>
      <c r="C15" s="10">
        <v>50</v>
      </c>
      <c r="D15" s="44">
        <v>0</v>
      </c>
      <c r="E15" s="87">
        <f>8*60/1000</f>
        <v>0.48</v>
      </c>
      <c r="F15" s="61">
        <f>12*60/1000</f>
        <v>0.72</v>
      </c>
      <c r="G15" s="50" t="e">
        <f t="shared" si="2"/>
        <v>#VALUE!</v>
      </c>
      <c r="H15" s="106" t="e">
        <f t="shared" si="3"/>
        <v>#VALUE!</v>
      </c>
      <c r="I15" s="37" t="e">
        <f t="shared" si="5"/>
        <v>#VALUE!</v>
      </c>
      <c r="J15" s="17" t="e">
        <f t="shared" si="4"/>
        <v>#VALUE!</v>
      </c>
      <c r="K15" s="92" t="e">
        <f t="shared" si="0"/>
        <v>#VALUE!</v>
      </c>
      <c r="L15" s="42" t="e">
        <f t="shared" si="1"/>
        <v>#VALUE!</v>
      </c>
      <c r="M15" s="2" t="s">
        <v>22</v>
      </c>
    </row>
    <row r="16" spans="1:13" ht="15.5" x14ac:dyDescent="0.35">
      <c r="A16" s="30" t="s">
        <v>37</v>
      </c>
      <c r="B16" s="30" t="s">
        <v>38</v>
      </c>
      <c r="C16" s="10">
        <v>10</v>
      </c>
      <c r="D16" s="44">
        <v>0</v>
      </c>
      <c r="E16" s="87">
        <f>1*60/1000</f>
        <v>0.06</v>
      </c>
      <c r="F16" s="61">
        <f>4*60/1000</f>
        <v>0.24</v>
      </c>
      <c r="G16" s="50" t="e">
        <f t="shared" si="2"/>
        <v>#VALUE!</v>
      </c>
      <c r="H16" s="106" t="e">
        <f t="shared" si="3"/>
        <v>#VALUE!</v>
      </c>
      <c r="I16" s="37" t="e">
        <f t="shared" si="5"/>
        <v>#VALUE!</v>
      </c>
      <c r="J16" s="17" t="e">
        <f t="shared" si="4"/>
        <v>#VALUE!</v>
      </c>
      <c r="K16" s="92" t="e">
        <f t="shared" si="0"/>
        <v>#VALUE!</v>
      </c>
      <c r="L16" s="42" t="e">
        <f t="shared" si="1"/>
        <v>#VALUE!</v>
      </c>
      <c r="M16" s="2" t="s">
        <v>22</v>
      </c>
    </row>
    <row r="17" spans="1:13" ht="15.5" x14ac:dyDescent="0.35">
      <c r="A17" s="31" t="s">
        <v>5</v>
      </c>
      <c r="B17" s="31" t="s">
        <v>28</v>
      </c>
      <c r="C17" s="11">
        <v>4</v>
      </c>
      <c r="D17" s="46">
        <v>0</v>
      </c>
      <c r="E17" s="128">
        <f>0.01*60/1000</f>
        <v>5.9999999999999995E-4</v>
      </c>
      <c r="F17" s="64">
        <f>3*60/1000</f>
        <v>0.18</v>
      </c>
      <c r="G17" s="62" t="e">
        <f t="shared" si="2"/>
        <v>#VALUE!</v>
      </c>
      <c r="H17" s="129" t="e">
        <f t="shared" si="3"/>
        <v>#VALUE!</v>
      </c>
      <c r="I17" s="38" t="e">
        <f t="shared" si="5"/>
        <v>#VALUE!</v>
      </c>
      <c r="J17" s="18" t="e">
        <f t="shared" si="4"/>
        <v>#VALUE!</v>
      </c>
      <c r="K17" s="110" t="e">
        <f t="shared" si="0"/>
        <v>#VALUE!</v>
      </c>
      <c r="L17" s="43" t="e">
        <f t="shared" si="1"/>
        <v>#VALUE!</v>
      </c>
      <c r="M17" s="5" t="s">
        <v>34</v>
      </c>
    </row>
    <row r="18" spans="1:13" ht="15.5" x14ac:dyDescent="0.35">
      <c r="A18" s="31" t="s">
        <v>4</v>
      </c>
      <c r="B18" s="31" t="s">
        <v>35</v>
      </c>
      <c r="C18" s="11">
        <v>1</v>
      </c>
      <c r="D18" s="45">
        <v>0</v>
      </c>
      <c r="E18" s="129">
        <f>0.05*60/1000</f>
        <v>3.0000000000000001E-3</v>
      </c>
      <c r="F18" s="64">
        <f>0.2*60/1000</f>
        <v>1.2E-2</v>
      </c>
      <c r="G18" s="63" t="e">
        <f t="shared" si="2"/>
        <v>#VALUE!</v>
      </c>
      <c r="H18" s="131" t="e">
        <f t="shared" si="3"/>
        <v>#VALUE!</v>
      </c>
      <c r="I18" s="38" t="e">
        <f t="shared" si="5"/>
        <v>#VALUE!</v>
      </c>
      <c r="J18" s="18" t="e">
        <f t="shared" si="4"/>
        <v>#VALUE!</v>
      </c>
      <c r="K18" s="110" t="e">
        <f t="shared" si="0"/>
        <v>#VALUE!</v>
      </c>
      <c r="L18" s="43" t="e">
        <f t="shared" si="1"/>
        <v>#VALUE!</v>
      </c>
      <c r="M18" s="5" t="s">
        <v>36</v>
      </c>
    </row>
    <row r="19" spans="1:13" ht="15" thickBot="1" x14ac:dyDescent="0.4"/>
    <row r="20" spans="1:13" ht="18.5" x14ac:dyDescent="0.45">
      <c r="B20" s="146" t="s">
        <v>45</v>
      </c>
      <c r="C20" s="147"/>
      <c r="D20" s="148" t="s">
        <v>58</v>
      </c>
      <c r="E20" s="149"/>
      <c r="F20" s="150"/>
      <c r="G20" s="22"/>
      <c r="H20" s="19" t="s">
        <v>71</v>
      </c>
      <c r="I20" s="20"/>
      <c r="J20" s="19"/>
      <c r="K20" s="20"/>
      <c r="L20" s="20"/>
      <c r="M20" s="20"/>
    </row>
    <row r="21" spans="1:13" ht="18.5" x14ac:dyDescent="0.45">
      <c r="B21" s="151" t="s">
        <v>46</v>
      </c>
      <c r="C21" s="152"/>
      <c r="D21" s="153" t="s">
        <v>58</v>
      </c>
      <c r="E21" s="154"/>
      <c r="F21" s="155"/>
      <c r="G21" s="22"/>
      <c r="H21" s="19"/>
      <c r="I21" s="20" t="s">
        <v>64</v>
      </c>
      <c r="J21" s="19"/>
      <c r="K21" s="20"/>
      <c r="L21" s="20"/>
      <c r="M21" s="20"/>
    </row>
    <row r="22" spans="1:13" ht="18.5" x14ac:dyDescent="0.45">
      <c r="B22" s="151" t="s">
        <v>48</v>
      </c>
      <c r="C22" s="152"/>
      <c r="D22" s="153" t="s">
        <v>58</v>
      </c>
      <c r="E22" s="154"/>
      <c r="F22" s="155"/>
      <c r="G22" s="22"/>
      <c r="H22" s="20"/>
      <c r="I22" s="20" t="s">
        <v>60</v>
      </c>
      <c r="J22" s="20"/>
      <c r="K22" s="20"/>
      <c r="L22" s="20"/>
      <c r="M22" s="20"/>
    </row>
    <row r="23" spans="1:13" ht="19" thickBot="1" x14ac:dyDescent="0.5">
      <c r="B23" s="156" t="s">
        <v>6</v>
      </c>
      <c r="C23" s="157"/>
      <c r="D23" s="158" t="s">
        <v>58</v>
      </c>
      <c r="E23" s="159"/>
      <c r="F23" s="24" t="s">
        <v>47</v>
      </c>
      <c r="G23" s="52"/>
      <c r="H23" s="20"/>
      <c r="I23" s="20" t="s">
        <v>61</v>
      </c>
      <c r="J23" s="20"/>
      <c r="K23" s="20"/>
      <c r="L23" s="20"/>
      <c r="M23" s="20"/>
    </row>
    <row r="24" spans="1:13" x14ac:dyDescent="0.35">
      <c r="H24" s="20"/>
      <c r="I24" s="20" t="s">
        <v>72</v>
      </c>
      <c r="J24" s="20"/>
      <c r="K24" s="20"/>
      <c r="L24" s="20"/>
      <c r="M24" s="20"/>
    </row>
    <row r="25" spans="1:13" x14ac:dyDescent="0.35">
      <c r="H25" s="160" t="s">
        <v>69</v>
      </c>
      <c r="I25" s="160"/>
      <c r="J25" s="160"/>
      <c r="K25" s="160"/>
      <c r="L25" s="160"/>
      <c r="M25" s="160"/>
    </row>
    <row r="26" spans="1:13" x14ac:dyDescent="0.35">
      <c r="H26" s="144" t="s">
        <v>59</v>
      </c>
      <c r="I26" s="144"/>
      <c r="J26" s="144"/>
      <c r="K26" s="144"/>
      <c r="L26" s="20"/>
      <c r="M26" s="20"/>
    </row>
    <row r="27" spans="1:13" ht="15" customHeight="1" x14ac:dyDescent="0.35">
      <c r="H27" s="162" t="s">
        <v>74</v>
      </c>
      <c r="I27" s="162"/>
      <c r="J27" s="162"/>
      <c r="K27" s="162"/>
      <c r="L27" s="162"/>
      <c r="M27" s="162"/>
    </row>
    <row r="28" spans="1:13" ht="15.75" customHeight="1" x14ac:dyDescent="0.35">
      <c r="H28" s="162"/>
      <c r="I28" s="162"/>
      <c r="J28" s="162"/>
      <c r="K28" s="162"/>
      <c r="L28" s="162"/>
      <c r="M28" s="162"/>
    </row>
    <row r="29" spans="1:13" x14ac:dyDescent="0.35">
      <c r="H29" s="4" t="s">
        <v>26</v>
      </c>
      <c r="J29" s="4"/>
    </row>
    <row r="30" spans="1:13" s="65" customFormat="1" ht="15" thickBot="1" x14ac:dyDescent="0.4">
      <c r="H30" s="116" t="s">
        <v>27</v>
      </c>
    </row>
    <row r="31" spans="1:13" s="76" customFormat="1" ht="80.25" customHeight="1" thickTop="1" x14ac:dyDescent="0.35">
      <c r="A31" s="75" t="s">
        <v>0</v>
      </c>
      <c r="B31" s="75" t="s">
        <v>7</v>
      </c>
      <c r="C31" s="75" t="s">
        <v>8</v>
      </c>
      <c r="D31" s="73" t="s">
        <v>66</v>
      </c>
      <c r="E31" s="119" t="s">
        <v>96</v>
      </c>
      <c r="F31" s="74" t="s">
        <v>97</v>
      </c>
      <c r="G31" s="75" t="s">
        <v>76</v>
      </c>
      <c r="H31" s="119" t="s">
        <v>100</v>
      </c>
      <c r="I31" s="74" t="s">
        <v>88</v>
      </c>
      <c r="J31" s="75" t="s">
        <v>70</v>
      </c>
      <c r="K31" s="119" t="s">
        <v>29</v>
      </c>
      <c r="L31" s="74" t="s">
        <v>30</v>
      </c>
      <c r="M31" s="75" t="s">
        <v>16</v>
      </c>
    </row>
    <row r="32" spans="1:13" ht="15.5" x14ac:dyDescent="0.35">
      <c r="A32" s="28" t="s">
        <v>1</v>
      </c>
      <c r="B32" s="28" t="s">
        <v>10</v>
      </c>
      <c r="C32" s="6">
        <f>100/1000</f>
        <v>0.1</v>
      </c>
      <c r="D32" s="46">
        <v>0</v>
      </c>
      <c r="E32" s="121">
        <f>0.7/1000</f>
        <v>6.9999999999999999E-4</v>
      </c>
      <c r="F32" s="35">
        <f>10/1000</f>
        <v>0.01</v>
      </c>
      <c r="G32" s="53" t="e">
        <f t="shared" ref="G32:G46" si="9">D32*$D$51*24</f>
        <v>#VALUE!</v>
      </c>
      <c r="H32" s="120" t="e">
        <f t="shared" ref="H32:H46" si="10">E32*$D$51*24</f>
        <v>#VALUE!</v>
      </c>
      <c r="I32" s="34" t="e">
        <f t="shared" ref="I32:I46" si="11">F32*$D$51*24</f>
        <v>#VALUE!</v>
      </c>
      <c r="J32" s="15" t="e">
        <f>ROUNDUP(G32/C32,0)</f>
        <v>#VALUE!</v>
      </c>
      <c r="K32" s="108" t="e">
        <f t="shared" ref="K32:K39" si="12">ROUNDUP(H32/C32,0)</f>
        <v>#VALUE!</v>
      </c>
      <c r="L32" s="39" t="e">
        <f t="shared" ref="L32:L46" si="13">ROUNDUP(I32/C32,0)</f>
        <v>#VALUE!</v>
      </c>
      <c r="M32" s="3" t="s">
        <v>17</v>
      </c>
    </row>
    <row r="33" spans="1:13" ht="15.5" x14ac:dyDescent="0.35">
      <c r="A33" s="28" t="s">
        <v>1</v>
      </c>
      <c r="B33" s="28" t="s">
        <v>49</v>
      </c>
      <c r="C33" s="12">
        <v>0.5</v>
      </c>
      <c r="D33" s="46">
        <v>0</v>
      </c>
      <c r="E33" s="121">
        <f>0.7/1000</f>
        <v>6.9999999999999999E-4</v>
      </c>
      <c r="F33" s="35">
        <f>10/1000</f>
        <v>0.01</v>
      </c>
      <c r="G33" s="53" t="e">
        <f t="shared" si="9"/>
        <v>#VALUE!</v>
      </c>
      <c r="H33" s="120" t="e">
        <f t="shared" si="10"/>
        <v>#VALUE!</v>
      </c>
      <c r="I33" s="34" t="e">
        <f t="shared" si="11"/>
        <v>#VALUE!</v>
      </c>
      <c r="J33" s="15" t="e">
        <f t="shared" ref="J33:J46" si="14">ROUNDUP(G33/C33,0)</f>
        <v>#VALUE!</v>
      </c>
      <c r="K33" s="108" t="e">
        <f t="shared" si="12"/>
        <v>#VALUE!</v>
      </c>
      <c r="L33" s="40" t="e">
        <f t="shared" si="13"/>
        <v>#VALUE!</v>
      </c>
      <c r="M33" s="3" t="s">
        <v>17</v>
      </c>
    </row>
    <row r="34" spans="1:13" ht="15.5" x14ac:dyDescent="0.35">
      <c r="A34" s="28" t="s">
        <v>23</v>
      </c>
      <c r="B34" s="28" t="s">
        <v>13</v>
      </c>
      <c r="C34" s="6">
        <v>2</v>
      </c>
      <c r="D34" s="45">
        <v>0</v>
      </c>
      <c r="E34" s="120">
        <f>0.1*60/1000</f>
        <v>6.0000000000000001E-3</v>
      </c>
      <c r="F34" s="35">
        <f>0.5*60/1000</f>
        <v>0.03</v>
      </c>
      <c r="G34" s="48" t="e">
        <f t="shared" si="9"/>
        <v>#VALUE!</v>
      </c>
      <c r="H34" s="85" t="e">
        <f t="shared" si="10"/>
        <v>#VALUE!</v>
      </c>
      <c r="I34" s="34" t="e">
        <f t="shared" si="11"/>
        <v>#VALUE!</v>
      </c>
      <c r="J34" s="15" t="e">
        <f t="shared" si="14"/>
        <v>#VALUE!</v>
      </c>
      <c r="K34" s="108" t="e">
        <f t="shared" si="12"/>
        <v>#VALUE!</v>
      </c>
      <c r="L34" s="39" t="e">
        <f t="shared" si="13"/>
        <v>#VALUE!</v>
      </c>
      <c r="M34" s="3" t="s">
        <v>18</v>
      </c>
    </row>
    <row r="35" spans="1:13" ht="15.5" x14ac:dyDescent="0.35">
      <c r="A35" s="28" t="s">
        <v>23</v>
      </c>
      <c r="B35" s="28" t="s">
        <v>50</v>
      </c>
      <c r="C35" s="12">
        <v>5</v>
      </c>
      <c r="D35" s="45">
        <v>0</v>
      </c>
      <c r="E35" s="120">
        <f>0.1*60/1000</f>
        <v>6.0000000000000001E-3</v>
      </c>
      <c r="F35" s="35">
        <f>0.5*60/1000</f>
        <v>0.03</v>
      </c>
      <c r="G35" s="48" t="e">
        <f t="shared" si="9"/>
        <v>#VALUE!</v>
      </c>
      <c r="H35" s="85" t="e">
        <f t="shared" si="10"/>
        <v>#VALUE!</v>
      </c>
      <c r="I35" s="35" t="e">
        <f t="shared" si="11"/>
        <v>#VALUE!</v>
      </c>
      <c r="J35" s="15" t="e">
        <f t="shared" si="14"/>
        <v>#VALUE!</v>
      </c>
      <c r="K35" s="89" t="e">
        <f t="shared" si="12"/>
        <v>#VALUE!</v>
      </c>
      <c r="L35" s="40" t="e">
        <f t="shared" si="13"/>
        <v>#VALUE!</v>
      </c>
      <c r="M35" s="3" t="s">
        <v>18</v>
      </c>
    </row>
    <row r="36" spans="1:13" ht="15.5" x14ac:dyDescent="0.35">
      <c r="A36" s="28" t="s">
        <v>31</v>
      </c>
      <c r="B36" s="28" t="s">
        <v>32</v>
      </c>
      <c r="C36" s="7">
        <v>10</v>
      </c>
      <c r="D36" s="44">
        <v>0</v>
      </c>
      <c r="E36" s="85">
        <v>7.0000000000000007E-2</v>
      </c>
      <c r="F36" s="34">
        <v>0.5</v>
      </c>
      <c r="G36" s="47" t="e">
        <f t="shared" si="9"/>
        <v>#VALUE!</v>
      </c>
      <c r="H36" s="104" t="e">
        <f t="shared" si="10"/>
        <v>#VALUE!</v>
      </c>
      <c r="I36" s="34" t="e">
        <f t="shared" si="11"/>
        <v>#VALUE!</v>
      </c>
      <c r="J36" s="15" t="e">
        <f t="shared" si="14"/>
        <v>#VALUE!</v>
      </c>
      <c r="K36" s="108" t="e">
        <f t="shared" si="12"/>
        <v>#VALUE!</v>
      </c>
      <c r="L36" s="39" t="e">
        <f t="shared" si="13"/>
        <v>#VALUE!</v>
      </c>
      <c r="M36" s="3" t="s">
        <v>33</v>
      </c>
    </row>
    <row r="37" spans="1:13" ht="15.5" x14ac:dyDescent="0.35">
      <c r="A37" s="29" t="s">
        <v>3</v>
      </c>
      <c r="B37" s="29" t="s">
        <v>11</v>
      </c>
      <c r="C37" s="9">
        <v>15</v>
      </c>
      <c r="D37" s="44">
        <v>0</v>
      </c>
      <c r="E37" s="86">
        <v>0.02</v>
      </c>
      <c r="F37" s="36">
        <v>0.1</v>
      </c>
      <c r="G37" s="49" t="e">
        <f t="shared" si="9"/>
        <v>#VALUE!</v>
      </c>
      <c r="H37" s="105" t="e">
        <f t="shared" si="10"/>
        <v>#VALUE!</v>
      </c>
      <c r="I37" s="36" t="e">
        <f t="shared" si="11"/>
        <v>#VALUE!</v>
      </c>
      <c r="J37" s="16" t="e">
        <f t="shared" si="14"/>
        <v>#VALUE!</v>
      </c>
      <c r="K37" s="109" t="e">
        <f t="shared" si="12"/>
        <v>#VALUE!</v>
      </c>
      <c r="L37" s="41" t="e">
        <f t="shared" si="13"/>
        <v>#VALUE!</v>
      </c>
      <c r="M37" s="1" t="s">
        <v>19</v>
      </c>
    </row>
    <row r="38" spans="1:13" ht="15.5" x14ac:dyDescent="0.35">
      <c r="A38" s="29" t="s">
        <v>3</v>
      </c>
      <c r="B38" s="29" t="s">
        <v>51</v>
      </c>
      <c r="C38" s="13">
        <v>50</v>
      </c>
      <c r="D38" s="44">
        <v>0</v>
      </c>
      <c r="E38" s="86">
        <v>0.02</v>
      </c>
      <c r="F38" s="36">
        <v>0.1</v>
      </c>
      <c r="G38" s="49" t="e">
        <f t="shared" si="9"/>
        <v>#VALUE!</v>
      </c>
      <c r="H38" s="105" t="e">
        <f t="shared" si="10"/>
        <v>#VALUE!</v>
      </c>
      <c r="I38" s="36" t="e">
        <f t="shared" si="11"/>
        <v>#VALUE!</v>
      </c>
      <c r="J38" s="16" t="e">
        <f t="shared" si="14"/>
        <v>#VALUE!</v>
      </c>
      <c r="K38" s="109" t="e">
        <f t="shared" si="12"/>
        <v>#VALUE!</v>
      </c>
      <c r="L38" s="41" t="e">
        <f t="shared" si="13"/>
        <v>#VALUE!</v>
      </c>
      <c r="M38" s="1" t="s">
        <v>19</v>
      </c>
    </row>
    <row r="39" spans="1:13" ht="15.5" x14ac:dyDescent="0.35">
      <c r="A39" s="29" t="s">
        <v>24</v>
      </c>
      <c r="B39" s="29" t="s">
        <v>15</v>
      </c>
      <c r="C39" s="9">
        <f>1000*20/100</f>
        <v>200</v>
      </c>
      <c r="D39" s="25">
        <v>0</v>
      </c>
      <c r="E39" s="105">
        <v>0.3</v>
      </c>
      <c r="F39" s="36">
        <v>3</v>
      </c>
      <c r="G39" s="49" t="e">
        <f t="shared" si="9"/>
        <v>#VALUE!</v>
      </c>
      <c r="H39" s="105" t="e">
        <f t="shared" si="10"/>
        <v>#VALUE!</v>
      </c>
      <c r="I39" s="36" t="e">
        <f t="shared" si="11"/>
        <v>#VALUE!</v>
      </c>
      <c r="J39" s="16" t="e">
        <f t="shared" si="14"/>
        <v>#VALUE!</v>
      </c>
      <c r="K39" s="109" t="e">
        <f t="shared" si="12"/>
        <v>#VALUE!</v>
      </c>
      <c r="L39" s="41" t="e">
        <f t="shared" si="13"/>
        <v>#VALUE!</v>
      </c>
      <c r="M39" s="1" t="s">
        <v>20</v>
      </c>
    </row>
    <row r="40" spans="1:13" ht="15.5" x14ac:dyDescent="0.35">
      <c r="A40" s="29" t="s">
        <v>24</v>
      </c>
      <c r="B40" s="29" t="s">
        <v>52</v>
      </c>
      <c r="C40" s="13">
        <v>500</v>
      </c>
      <c r="D40" s="25">
        <v>0</v>
      </c>
      <c r="E40" s="105">
        <v>0.3</v>
      </c>
      <c r="F40" s="36">
        <v>3</v>
      </c>
      <c r="G40" s="49" t="e">
        <f t="shared" si="9"/>
        <v>#VALUE!</v>
      </c>
      <c r="H40" s="105" t="e">
        <f t="shared" si="10"/>
        <v>#VALUE!</v>
      </c>
      <c r="I40" s="36" t="e">
        <f t="shared" si="11"/>
        <v>#VALUE!</v>
      </c>
      <c r="J40" s="16" t="e">
        <f t="shared" si="14"/>
        <v>#VALUE!</v>
      </c>
      <c r="K40" s="109" t="e">
        <f>ROUNDUP(H40/C40,0)</f>
        <v>#VALUE!</v>
      </c>
      <c r="L40" s="41" t="e">
        <f t="shared" si="13"/>
        <v>#VALUE!</v>
      </c>
      <c r="M40" s="1" t="s">
        <v>20</v>
      </c>
    </row>
    <row r="41" spans="1:13" ht="15.5" x14ac:dyDescent="0.35">
      <c r="A41" s="29" t="s">
        <v>41</v>
      </c>
      <c r="B41" s="29" t="s">
        <v>42</v>
      </c>
      <c r="C41" s="8">
        <f>200/1000</f>
        <v>0.2</v>
      </c>
      <c r="D41" s="46">
        <v>0</v>
      </c>
      <c r="E41" s="122">
        <f>0.2/1000</f>
        <v>2.0000000000000001E-4</v>
      </c>
      <c r="F41" s="32">
        <f>0.7/1000</f>
        <v>6.9999999999999999E-4</v>
      </c>
      <c r="G41" s="54" t="e">
        <f t="shared" si="9"/>
        <v>#VALUE!</v>
      </c>
      <c r="H41" s="130" t="e">
        <f t="shared" si="10"/>
        <v>#VALUE!</v>
      </c>
      <c r="I41" s="36" t="e">
        <f t="shared" si="11"/>
        <v>#VALUE!</v>
      </c>
      <c r="J41" s="16" t="e">
        <f t="shared" si="14"/>
        <v>#VALUE!</v>
      </c>
      <c r="K41" s="109" t="e">
        <f t="shared" ref="K41:K46" si="15">ROUNDUP(H41/C41,0)</f>
        <v>#VALUE!</v>
      </c>
      <c r="L41" s="41" t="e">
        <f t="shared" si="13"/>
        <v>#VALUE!</v>
      </c>
      <c r="M41" s="1" t="s">
        <v>20</v>
      </c>
    </row>
    <row r="42" spans="1:13" ht="15.5" x14ac:dyDescent="0.35">
      <c r="A42" s="30" t="s">
        <v>2</v>
      </c>
      <c r="B42" s="30" t="s">
        <v>12</v>
      </c>
      <c r="C42" s="10">
        <v>50</v>
      </c>
      <c r="D42" s="25">
        <v>0</v>
      </c>
      <c r="E42" s="106">
        <f>5*60/1000</f>
        <v>0.3</v>
      </c>
      <c r="F42" s="37">
        <f>20*60/1000</f>
        <v>1.2</v>
      </c>
      <c r="G42" s="50" t="e">
        <f t="shared" si="9"/>
        <v>#VALUE!</v>
      </c>
      <c r="H42" s="106" t="e">
        <f t="shared" si="10"/>
        <v>#VALUE!</v>
      </c>
      <c r="I42" s="37" t="e">
        <f t="shared" si="11"/>
        <v>#VALUE!</v>
      </c>
      <c r="J42" s="17" t="e">
        <f t="shared" si="14"/>
        <v>#VALUE!</v>
      </c>
      <c r="K42" s="92" t="e">
        <f t="shared" si="15"/>
        <v>#VALUE!</v>
      </c>
      <c r="L42" s="42" t="e">
        <f t="shared" si="13"/>
        <v>#VALUE!</v>
      </c>
      <c r="M42" s="2" t="s">
        <v>21</v>
      </c>
    </row>
    <row r="43" spans="1:13" ht="15.5" x14ac:dyDescent="0.35">
      <c r="A43" s="30" t="s">
        <v>25</v>
      </c>
      <c r="B43" s="30" t="s">
        <v>14</v>
      </c>
      <c r="C43" s="10">
        <v>50</v>
      </c>
      <c r="D43" s="44">
        <v>0</v>
      </c>
      <c r="E43" s="87">
        <f>8*60/1000</f>
        <v>0.48</v>
      </c>
      <c r="F43" s="61">
        <f>12*60/1000</f>
        <v>0.72</v>
      </c>
      <c r="G43" s="50" t="e">
        <f t="shared" si="9"/>
        <v>#VALUE!</v>
      </c>
      <c r="H43" s="106" t="e">
        <f t="shared" si="10"/>
        <v>#VALUE!</v>
      </c>
      <c r="I43" s="37" t="e">
        <f t="shared" si="11"/>
        <v>#VALUE!</v>
      </c>
      <c r="J43" s="17" t="e">
        <f t="shared" si="14"/>
        <v>#VALUE!</v>
      </c>
      <c r="K43" s="92" t="e">
        <f t="shared" si="15"/>
        <v>#VALUE!</v>
      </c>
      <c r="L43" s="42" t="e">
        <f t="shared" si="13"/>
        <v>#VALUE!</v>
      </c>
      <c r="M43" s="2" t="s">
        <v>22</v>
      </c>
    </row>
    <row r="44" spans="1:13" ht="15.5" x14ac:dyDescent="0.35">
      <c r="A44" s="30" t="s">
        <v>37</v>
      </c>
      <c r="B44" s="30" t="s">
        <v>38</v>
      </c>
      <c r="C44" s="10">
        <v>10</v>
      </c>
      <c r="D44" s="44">
        <v>0</v>
      </c>
      <c r="E44" s="87">
        <f>1*60/1000</f>
        <v>0.06</v>
      </c>
      <c r="F44" s="61">
        <f>4*60/1000</f>
        <v>0.24</v>
      </c>
      <c r="G44" s="50" t="e">
        <f t="shared" si="9"/>
        <v>#VALUE!</v>
      </c>
      <c r="H44" s="106" t="e">
        <f t="shared" si="10"/>
        <v>#VALUE!</v>
      </c>
      <c r="I44" s="37" t="e">
        <f t="shared" si="11"/>
        <v>#VALUE!</v>
      </c>
      <c r="J44" s="17" t="e">
        <f t="shared" si="14"/>
        <v>#VALUE!</v>
      </c>
      <c r="K44" s="92" t="e">
        <f t="shared" si="15"/>
        <v>#VALUE!</v>
      </c>
      <c r="L44" s="42" t="e">
        <f t="shared" si="13"/>
        <v>#VALUE!</v>
      </c>
      <c r="M44" s="2" t="s">
        <v>22</v>
      </c>
    </row>
    <row r="45" spans="1:13" ht="15.5" x14ac:dyDescent="0.35">
      <c r="A45" s="31" t="s">
        <v>5</v>
      </c>
      <c r="B45" s="31" t="s">
        <v>28</v>
      </c>
      <c r="C45" s="11">
        <v>4</v>
      </c>
      <c r="D45" s="46">
        <v>0</v>
      </c>
      <c r="E45" s="128">
        <f>0.01*60/1000</f>
        <v>5.9999999999999995E-4</v>
      </c>
      <c r="F45" s="64">
        <f>3*60/1000</f>
        <v>0.18</v>
      </c>
      <c r="G45" s="62" t="e">
        <f t="shared" si="9"/>
        <v>#VALUE!</v>
      </c>
      <c r="H45" s="129" t="e">
        <f t="shared" si="10"/>
        <v>#VALUE!</v>
      </c>
      <c r="I45" s="38" t="e">
        <f t="shared" si="11"/>
        <v>#VALUE!</v>
      </c>
      <c r="J45" s="18" t="e">
        <f t="shared" si="14"/>
        <v>#VALUE!</v>
      </c>
      <c r="K45" s="110" t="e">
        <f t="shared" si="15"/>
        <v>#VALUE!</v>
      </c>
      <c r="L45" s="43" t="e">
        <f t="shared" si="13"/>
        <v>#VALUE!</v>
      </c>
      <c r="M45" s="5" t="s">
        <v>34</v>
      </c>
    </row>
    <row r="46" spans="1:13" ht="15.5" x14ac:dyDescent="0.35">
      <c r="A46" s="31" t="s">
        <v>4</v>
      </c>
      <c r="B46" s="31" t="s">
        <v>35</v>
      </c>
      <c r="C46" s="11">
        <v>1</v>
      </c>
      <c r="D46" s="45">
        <v>0</v>
      </c>
      <c r="E46" s="129">
        <f>0.05*60/1000</f>
        <v>3.0000000000000001E-3</v>
      </c>
      <c r="F46" s="64">
        <f>0.2*60/1000</f>
        <v>1.2E-2</v>
      </c>
      <c r="G46" s="63" t="e">
        <f t="shared" si="9"/>
        <v>#VALUE!</v>
      </c>
      <c r="H46" s="131" t="e">
        <f t="shared" si="10"/>
        <v>#VALUE!</v>
      </c>
      <c r="I46" s="38" t="e">
        <f t="shared" si="11"/>
        <v>#VALUE!</v>
      </c>
      <c r="J46" s="18" t="e">
        <f t="shared" si="14"/>
        <v>#VALUE!</v>
      </c>
      <c r="K46" s="110" t="e">
        <f t="shared" si="15"/>
        <v>#VALUE!</v>
      </c>
      <c r="L46" s="43" t="e">
        <f t="shared" si="13"/>
        <v>#VALUE!</v>
      </c>
      <c r="M46" s="5" t="s">
        <v>36</v>
      </c>
    </row>
    <row r="47" spans="1:13" ht="15" thickBot="1" x14ac:dyDescent="0.4"/>
    <row r="48" spans="1:13" ht="18.5" x14ac:dyDescent="0.45">
      <c r="B48" s="146" t="s">
        <v>45</v>
      </c>
      <c r="C48" s="147"/>
      <c r="D48" s="148" t="s">
        <v>58</v>
      </c>
      <c r="E48" s="149"/>
      <c r="F48" s="150"/>
      <c r="G48" s="22"/>
      <c r="H48" s="19" t="s">
        <v>71</v>
      </c>
      <c r="I48" s="20"/>
      <c r="J48" s="19"/>
      <c r="K48" s="20"/>
      <c r="L48" s="20"/>
      <c r="M48" s="20"/>
    </row>
    <row r="49" spans="1:14" ht="18.5" x14ac:dyDescent="0.45">
      <c r="B49" s="151" t="s">
        <v>46</v>
      </c>
      <c r="C49" s="152"/>
      <c r="D49" s="153" t="s">
        <v>58</v>
      </c>
      <c r="E49" s="154"/>
      <c r="F49" s="155"/>
      <c r="G49" s="22"/>
      <c r="H49" s="19"/>
      <c r="I49" s="20" t="s">
        <v>64</v>
      </c>
      <c r="J49" s="19"/>
      <c r="K49" s="20"/>
      <c r="L49" s="20"/>
      <c r="M49" s="20"/>
    </row>
    <row r="50" spans="1:14" ht="18.5" x14ac:dyDescent="0.45">
      <c r="B50" s="151" t="s">
        <v>48</v>
      </c>
      <c r="C50" s="152"/>
      <c r="D50" s="153" t="s">
        <v>58</v>
      </c>
      <c r="E50" s="154"/>
      <c r="F50" s="155"/>
      <c r="G50" s="22"/>
      <c r="H50" s="20"/>
      <c r="I50" s="20" t="s">
        <v>60</v>
      </c>
      <c r="J50" s="20"/>
      <c r="K50" s="20"/>
      <c r="L50" s="20"/>
      <c r="M50" s="20"/>
    </row>
    <row r="51" spans="1:14" ht="19" thickBot="1" x14ac:dyDescent="0.5">
      <c r="B51" s="156" t="s">
        <v>6</v>
      </c>
      <c r="C51" s="157"/>
      <c r="D51" s="158" t="s">
        <v>58</v>
      </c>
      <c r="E51" s="159"/>
      <c r="F51" s="132" t="s">
        <v>47</v>
      </c>
      <c r="G51" s="52"/>
      <c r="H51" s="20"/>
      <c r="I51" s="20" t="s">
        <v>61</v>
      </c>
      <c r="J51" s="20"/>
      <c r="K51" s="20"/>
      <c r="L51" s="20"/>
      <c r="M51" s="20"/>
    </row>
    <row r="52" spans="1:14" x14ac:dyDescent="0.35">
      <c r="H52" s="20"/>
      <c r="I52" s="20" t="s">
        <v>72</v>
      </c>
      <c r="J52" s="20"/>
      <c r="K52" s="20"/>
      <c r="L52" s="20"/>
      <c r="M52" s="20"/>
    </row>
    <row r="53" spans="1:14" x14ac:dyDescent="0.35">
      <c r="H53" s="160" t="s">
        <v>69</v>
      </c>
      <c r="I53" s="160"/>
      <c r="J53" s="160"/>
      <c r="K53" s="160"/>
      <c r="L53" s="160"/>
      <c r="M53" s="160"/>
    </row>
    <row r="54" spans="1:14" x14ac:dyDescent="0.35">
      <c r="H54" s="144" t="s">
        <v>59</v>
      </c>
      <c r="I54" s="144"/>
      <c r="J54" s="144"/>
      <c r="K54" s="144"/>
      <c r="L54" s="20"/>
      <c r="M54" s="20"/>
    </row>
    <row r="55" spans="1:14" x14ac:dyDescent="0.35">
      <c r="H55" s="162" t="s">
        <v>74</v>
      </c>
      <c r="I55" s="162"/>
      <c r="J55" s="162"/>
      <c r="K55" s="162"/>
      <c r="L55" s="162"/>
      <c r="M55" s="162"/>
    </row>
    <row r="56" spans="1:14" x14ac:dyDescent="0.35">
      <c r="H56" s="162"/>
      <c r="I56" s="162"/>
      <c r="J56" s="162"/>
      <c r="K56" s="162"/>
      <c r="L56" s="162"/>
      <c r="M56" s="162"/>
    </row>
    <row r="57" spans="1:14" x14ac:dyDescent="0.35">
      <c r="H57" s="4" t="s">
        <v>26</v>
      </c>
      <c r="J57" s="4"/>
    </row>
    <row r="58" spans="1:14" ht="15" thickBot="1" x14ac:dyDescent="0.4">
      <c r="A58" s="65"/>
      <c r="B58" s="65"/>
      <c r="C58" s="65"/>
      <c r="D58" s="65"/>
      <c r="E58" s="65"/>
      <c r="F58" s="65"/>
      <c r="G58" s="65"/>
      <c r="H58" s="116" t="s">
        <v>27</v>
      </c>
      <c r="I58" s="65"/>
      <c r="J58" s="65"/>
      <c r="K58" s="65"/>
      <c r="L58" s="65"/>
      <c r="M58" s="65"/>
      <c r="N58" s="65"/>
    </row>
    <row r="59" spans="1:14" s="76" customFormat="1" ht="80.25" customHeight="1" thickTop="1" x14ac:dyDescent="0.35">
      <c r="A59" s="75" t="s">
        <v>0</v>
      </c>
      <c r="B59" s="75" t="s">
        <v>7</v>
      </c>
      <c r="C59" s="75" t="s">
        <v>8</v>
      </c>
      <c r="D59" s="73" t="s">
        <v>66</v>
      </c>
      <c r="E59" s="119" t="s">
        <v>96</v>
      </c>
      <c r="F59" s="74" t="s">
        <v>97</v>
      </c>
      <c r="G59" s="75" t="s">
        <v>76</v>
      </c>
      <c r="H59" s="119" t="s">
        <v>100</v>
      </c>
      <c r="I59" s="74" t="s">
        <v>88</v>
      </c>
      <c r="J59" s="75" t="s">
        <v>70</v>
      </c>
      <c r="K59" s="119" t="s">
        <v>29</v>
      </c>
      <c r="L59" s="74" t="s">
        <v>30</v>
      </c>
      <c r="M59" s="75" t="s">
        <v>16</v>
      </c>
    </row>
    <row r="60" spans="1:14" ht="15.5" x14ac:dyDescent="0.35">
      <c r="A60" s="28" t="s">
        <v>1</v>
      </c>
      <c r="B60" s="28" t="s">
        <v>10</v>
      </c>
      <c r="C60" s="6">
        <f>100/1000</f>
        <v>0.1</v>
      </c>
      <c r="D60" s="46">
        <v>0</v>
      </c>
      <c r="E60" s="121">
        <f>0.7/1000</f>
        <v>6.9999999999999999E-4</v>
      </c>
      <c r="F60" s="35">
        <f>10/1000</f>
        <v>0.01</v>
      </c>
      <c r="G60" s="53" t="e">
        <f t="shared" ref="G60:G74" si="16">D60*$D$79*24</f>
        <v>#VALUE!</v>
      </c>
      <c r="H60" s="120" t="e">
        <f t="shared" ref="H60:H74" si="17">E60*$D$79*24</f>
        <v>#VALUE!</v>
      </c>
      <c r="I60" s="34" t="e">
        <f t="shared" ref="I60:I74" si="18">F60*$D$79*24</f>
        <v>#VALUE!</v>
      </c>
      <c r="J60" s="15" t="e">
        <f>ROUNDUP(G60/C60,0)</f>
        <v>#VALUE!</v>
      </c>
      <c r="K60" s="108" t="e">
        <f t="shared" ref="K60:K67" si="19">ROUNDUP(H60/C60,0)</f>
        <v>#VALUE!</v>
      </c>
      <c r="L60" s="39" t="e">
        <f t="shared" ref="L60:L74" si="20">ROUNDUP(I60/C60,0)</f>
        <v>#VALUE!</v>
      </c>
      <c r="M60" s="3" t="s">
        <v>17</v>
      </c>
    </row>
    <row r="61" spans="1:14" ht="15.5" x14ac:dyDescent="0.35">
      <c r="A61" s="28" t="s">
        <v>1</v>
      </c>
      <c r="B61" s="28" t="s">
        <v>49</v>
      </c>
      <c r="C61" s="12">
        <v>0.5</v>
      </c>
      <c r="D61" s="46">
        <v>0</v>
      </c>
      <c r="E61" s="121">
        <f>0.7/1000</f>
        <v>6.9999999999999999E-4</v>
      </c>
      <c r="F61" s="35">
        <f>10/1000</f>
        <v>0.01</v>
      </c>
      <c r="G61" s="53" t="e">
        <f t="shared" si="16"/>
        <v>#VALUE!</v>
      </c>
      <c r="H61" s="120" t="e">
        <f t="shared" si="17"/>
        <v>#VALUE!</v>
      </c>
      <c r="I61" s="34" t="e">
        <f t="shared" si="18"/>
        <v>#VALUE!</v>
      </c>
      <c r="J61" s="15" t="e">
        <f t="shared" ref="J61:J74" si="21">ROUNDUP(G61/C61,0)</f>
        <v>#VALUE!</v>
      </c>
      <c r="K61" s="108" t="e">
        <f t="shared" si="19"/>
        <v>#VALUE!</v>
      </c>
      <c r="L61" s="40" t="e">
        <f t="shared" si="20"/>
        <v>#VALUE!</v>
      </c>
      <c r="M61" s="3" t="s">
        <v>17</v>
      </c>
    </row>
    <row r="62" spans="1:14" ht="15.5" x14ac:dyDescent="0.35">
      <c r="A62" s="28" t="s">
        <v>23</v>
      </c>
      <c r="B62" s="28" t="s">
        <v>13</v>
      </c>
      <c r="C62" s="6">
        <v>2</v>
      </c>
      <c r="D62" s="45">
        <v>0</v>
      </c>
      <c r="E62" s="120">
        <f>0.1*60/1000</f>
        <v>6.0000000000000001E-3</v>
      </c>
      <c r="F62" s="35">
        <f>0.5*60/1000</f>
        <v>0.03</v>
      </c>
      <c r="G62" s="48" t="e">
        <f t="shared" si="16"/>
        <v>#VALUE!</v>
      </c>
      <c r="H62" s="85" t="e">
        <f t="shared" si="17"/>
        <v>#VALUE!</v>
      </c>
      <c r="I62" s="34" t="e">
        <f t="shared" si="18"/>
        <v>#VALUE!</v>
      </c>
      <c r="J62" s="15" t="e">
        <f t="shared" si="21"/>
        <v>#VALUE!</v>
      </c>
      <c r="K62" s="108" t="e">
        <f t="shared" si="19"/>
        <v>#VALUE!</v>
      </c>
      <c r="L62" s="39" t="e">
        <f t="shared" si="20"/>
        <v>#VALUE!</v>
      </c>
      <c r="M62" s="3" t="s">
        <v>18</v>
      </c>
    </row>
    <row r="63" spans="1:14" ht="15.5" x14ac:dyDescent="0.35">
      <c r="A63" s="28" t="s">
        <v>23</v>
      </c>
      <c r="B63" s="28" t="s">
        <v>50</v>
      </c>
      <c r="C63" s="12">
        <v>5</v>
      </c>
      <c r="D63" s="45">
        <v>0</v>
      </c>
      <c r="E63" s="120">
        <f>0.1*60/1000</f>
        <v>6.0000000000000001E-3</v>
      </c>
      <c r="F63" s="35">
        <f>0.5*60/1000</f>
        <v>0.03</v>
      </c>
      <c r="G63" s="48" t="e">
        <f t="shared" si="16"/>
        <v>#VALUE!</v>
      </c>
      <c r="H63" s="85" t="e">
        <f t="shared" si="17"/>
        <v>#VALUE!</v>
      </c>
      <c r="I63" s="35" t="e">
        <f t="shared" si="18"/>
        <v>#VALUE!</v>
      </c>
      <c r="J63" s="15" t="e">
        <f t="shared" si="21"/>
        <v>#VALUE!</v>
      </c>
      <c r="K63" s="89" t="e">
        <f t="shared" si="19"/>
        <v>#VALUE!</v>
      </c>
      <c r="L63" s="40" t="e">
        <f t="shared" si="20"/>
        <v>#VALUE!</v>
      </c>
      <c r="M63" s="3" t="s">
        <v>18</v>
      </c>
    </row>
    <row r="64" spans="1:14" ht="15.5" x14ac:dyDescent="0.35">
      <c r="A64" s="28" t="s">
        <v>31</v>
      </c>
      <c r="B64" s="28" t="s">
        <v>32</v>
      </c>
      <c r="C64" s="7">
        <v>10</v>
      </c>
      <c r="D64" s="44">
        <v>0</v>
      </c>
      <c r="E64" s="85">
        <v>7.0000000000000007E-2</v>
      </c>
      <c r="F64" s="34">
        <v>0.5</v>
      </c>
      <c r="G64" s="47" t="e">
        <f t="shared" si="16"/>
        <v>#VALUE!</v>
      </c>
      <c r="H64" s="104" t="e">
        <f t="shared" si="17"/>
        <v>#VALUE!</v>
      </c>
      <c r="I64" s="34" t="e">
        <f t="shared" si="18"/>
        <v>#VALUE!</v>
      </c>
      <c r="J64" s="15" t="e">
        <f t="shared" si="21"/>
        <v>#VALUE!</v>
      </c>
      <c r="K64" s="108" t="e">
        <f t="shared" si="19"/>
        <v>#VALUE!</v>
      </c>
      <c r="L64" s="39" t="e">
        <f t="shared" si="20"/>
        <v>#VALUE!</v>
      </c>
      <c r="M64" s="3" t="s">
        <v>33</v>
      </c>
    </row>
    <row r="65" spans="1:13" ht="15.5" x14ac:dyDescent="0.35">
      <c r="A65" s="29" t="s">
        <v>3</v>
      </c>
      <c r="B65" s="29" t="s">
        <v>11</v>
      </c>
      <c r="C65" s="9">
        <v>15</v>
      </c>
      <c r="D65" s="44">
        <v>0</v>
      </c>
      <c r="E65" s="86">
        <v>0.02</v>
      </c>
      <c r="F65" s="36">
        <v>0.1</v>
      </c>
      <c r="G65" s="49" t="e">
        <f t="shared" si="16"/>
        <v>#VALUE!</v>
      </c>
      <c r="H65" s="105" t="e">
        <f t="shared" si="17"/>
        <v>#VALUE!</v>
      </c>
      <c r="I65" s="36" t="e">
        <f t="shared" si="18"/>
        <v>#VALUE!</v>
      </c>
      <c r="J65" s="16" t="e">
        <f t="shared" si="21"/>
        <v>#VALUE!</v>
      </c>
      <c r="K65" s="109" t="e">
        <f t="shared" si="19"/>
        <v>#VALUE!</v>
      </c>
      <c r="L65" s="41" t="e">
        <f t="shared" si="20"/>
        <v>#VALUE!</v>
      </c>
      <c r="M65" s="1" t="s">
        <v>19</v>
      </c>
    </row>
    <row r="66" spans="1:13" ht="15.5" x14ac:dyDescent="0.35">
      <c r="A66" s="29" t="s">
        <v>3</v>
      </c>
      <c r="B66" s="29" t="s">
        <v>51</v>
      </c>
      <c r="C66" s="13">
        <v>50</v>
      </c>
      <c r="D66" s="44">
        <v>0</v>
      </c>
      <c r="E66" s="86">
        <v>0.02</v>
      </c>
      <c r="F66" s="36">
        <v>0.1</v>
      </c>
      <c r="G66" s="49" t="e">
        <f t="shared" si="16"/>
        <v>#VALUE!</v>
      </c>
      <c r="H66" s="105" t="e">
        <f t="shared" si="17"/>
        <v>#VALUE!</v>
      </c>
      <c r="I66" s="36" t="e">
        <f t="shared" si="18"/>
        <v>#VALUE!</v>
      </c>
      <c r="J66" s="16" t="e">
        <f t="shared" si="21"/>
        <v>#VALUE!</v>
      </c>
      <c r="K66" s="109" t="e">
        <f t="shared" si="19"/>
        <v>#VALUE!</v>
      </c>
      <c r="L66" s="41" t="e">
        <f t="shared" si="20"/>
        <v>#VALUE!</v>
      </c>
      <c r="M66" s="1" t="s">
        <v>19</v>
      </c>
    </row>
    <row r="67" spans="1:13" ht="15.5" x14ac:dyDescent="0.35">
      <c r="A67" s="29" t="s">
        <v>24</v>
      </c>
      <c r="B67" s="29" t="s">
        <v>15</v>
      </c>
      <c r="C67" s="9">
        <f>1000*20/100</f>
        <v>200</v>
      </c>
      <c r="D67" s="25">
        <v>0</v>
      </c>
      <c r="E67" s="105">
        <v>0.3</v>
      </c>
      <c r="F67" s="36">
        <v>3</v>
      </c>
      <c r="G67" s="49" t="e">
        <f t="shared" si="16"/>
        <v>#VALUE!</v>
      </c>
      <c r="H67" s="105" t="e">
        <f t="shared" si="17"/>
        <v>#VALUE!</v>
      </c>
      <c r="I67" s="36" t="e">
        <f t="shared" si="18"/>
        <v>#VALUE!</v>
      </c>
      <c r="J67" s="16" t="e">
        <f t="shared" si="21"/>
        <v>#VALUE!</v>
      </c>
      <c r="K67" s="109" t="e">
        <f t="shared" si="19"/>
        <v>#VALUE!</v>
      </c>
      <c r="L67" s="41" t="e">
        <f t="shared" si="20"/>
        <v>#VALUE!</v>
      </c>
      <c r="M67" s="1" t="s">
        <v>20</v>
      </c>
    </row>
    <row r="68" spans="1:13" ht="15.5" x14ac:dyDescent="0.35">
      <c r="A68" s="29" t="s">
        <v>24</v>
      </c>
      <c r="B68" s="29" t="s">
        <v>52</v>
      </c>
      <c r="C68" s="13">
        <v>500</v>
      </c>
      <c r="D68" s="25">
        <v>0</v>
      </c>
      <c r="E68" s="105">
        <v>0.3</v>
      </c>
      <c r="F68" s="36">
        <v>3</v>
      </c>
      <c r="G68" s="49" t="e">
        <f t="shared" si="16"/>
        <v>#VALUE!</v>
      </c>
      <c r="H68" s="105" t="e">
        <f t="shared" si="17"/>
        <v>#VALUE!</v>
      </c>
      <c r="I68" s="36" t="e">
        <f t="shared" si="18"/>
        <v>#VALUE!</v>
      </c>
      <c r="J68" s="16" t="e">
        <f t="shared" si="21"/>
        <v>#VALUE!</v>
      </c>
      <c r="K68" s="109" t="e">
        <f>ROUNDUP(H68/C68,0)</f>
        <v>#VALUE!</v>
      </c>
      <c r="L68" s="41" t="e">
        <f t="shared" si="20"/>
        <v>#VALUE!</v>
      </c>
      <c r="M68" s="1" t="s">
        <v>20</v>
      </c>
    </row>
    <row r="69" spans="1:13" ht="15.5" x14ac:dyDescent="0.35">
      <c r="A69" s="29" t="s">
        <v>41</v>
      </c>
      <c r="B69" s="29" t="s">
        <v>42</v>
      </c>
      <c r="C69" s="8">
        <f>200/1000</f>
        <v>0.2</v>
      </c>
      <c r="D69" s="46">
        <v>0</v>
      </c>
      <c r="E69" s="122">
        <f>0.2/1000</f>
        <v>2.0000000000000001E-4</v>
      </c>
      <c r="F69" s="32">
        <f>0.7/1000</f>
        <v>6.9999999999999999E-4</v>
      </c>
      <c r="G69" s="54" t="e">
        <f t="shared" si="16"/>
        <v>#VALUE!</v>
      </c>
      <c r="H69" s="130" t="e">
        <f t="shared" si="17"/>
        <v>#VALUE!</v>
      </c>
      <c r="I69" s="36" t="e">
        <f t="shared" si="18"/>
        <v>#VALUE!</v>
      </c>
      <c r="J69" s="16" t="e">
        <f t="shared" si="21"/>
        <v>#VALUE!</v>
      </c>
      <c r="K69" s="109" t="e">
        <f t="shared" ref="K69:K74" si="22">ROUNDUP(H69/C69,0)</f>
        <v>#VALUE!</v>
      </c>
      <c r="L69" s="41" t="e">
        <f t="shared" si="20"/>
        <v>#VALUE!</v>
      </c>
      <c r="M69" s="1" t="s">
        <v>20</v>
      </c>
    </row>
    <row r="70" spans="1:13" ht="15.5" x14ac:dyDescent="0.35">
      <c r="A70" s="30" t="s">
        <v>2</v>
      </c>
      <c r="B70" s="30" t="s">
        <v>12</v>
      </c>
      <c r="C70" s="10">
        <v>50</v>
      </c>
      <c r="D70" s="25">
        <v>0</v>
      </c>
      <c r="E70" s="106">
        <f>5*60/1000</f>
        <v>0.3</v>
      </c>
      <c r="F70" s="37">
        <f>20*60/1000</f>
        <v>1.2</v>
      </c>
      <c r="G70" s="50" t="e">
        <f t="shared" si="16"/>
        <v>#VALUE!</v>
      </c>
      <c r="H70" s="106" t="e">
        <f t="shared" si="17"/>
        <v>#VALUE!</v>
      </c>
      <c r="I70" s="37" t="e">
        <f t="shared" si="18"/>
        <v>#VALUE!</v>
      </c>
      <c r="J70" s="17" t="e">
        <f t="shared" si="21"/>
        <v>#VALUE!</v>
      </c>
      <c r="K70" s="92" t="e">
        <f t="shared" si="22"/>
        <v>#VALUE!</v>
      </c>
      <c r="L70" s="42" t="e">
        <f t="shared" si="20"/>
        <v>#VALUE!</v>
      </c>
      <c r="M70" s="2" t="s">
        <v>21</v>
      </c>
    </row>
    <row r="71" spans="1:13" ht="15.5" x14ac:dyDescent="0.35">
      <c r="A71" s="30" t="s">
        <v>25</v>
      </c>
      <c r="B71" s="30" t="s">
        <v>14</v>
      </c>
      <c r="C71" s="10">
        <v>50</v>
      </c>
      <c r="D71" s="44">
        <v>0</v>
      </c>
      <c r="E71" s="87">
        <f>8*60/1000</f>
        <v>0.48</v>
      </c>
      <c r="F71" s="61">
        <f>12*60/1000</f>
        <v>0.72</v>
      </c>
      <c r="G71" s="50" t="e">
        <f t="shared" si="16"/>
        <v>#VALUE!</v>
      </c>
      <c r="H71" s="106" t="e">
        <f t="shared" si="17"/>
        <v>#VALUE!</v>
      </c>
      <c r="I71" s="37" t="e">
        <f t="shared" si="18"/>
        <v>#VALUE!</v>
      </c>
      <c r="J71" s="17" t="e">
        <f t="shared" si="21"/>
        <v>#VALUE!</v>
      </c>
      <c r="K71" s="92" t="e">
        <f t="shared" si="22"/>
        <v>#VALUE!</v>
      </c>
      <c r="L71" s="42" t="e">
        <f t="shared" si="20"/>
        <v>#VALUE!</v>
      </c>
      <c r="M71" s="2" t="s">
        <v>22</v>
      </c>
    </row>
    <row r="72" spans="1:13" ht="15.5" x14ac:dyDescent="0.35">
      <c r="A72" s="30" t="s">
        <v>37</v>
      </c>
      <c r="B72" s="30" t="s">
        <v>38</v>
      </c>
      <c r="C72" s="10">
        <v>10</v>
      </c>
      <c r="D72" s="44">
        <v>0</v>
      </c>
      <c r="E72" s="87">
        <f>1*60/1000</f>
        <v>0.06</v>
      </c>
      <c r="F72" s="61">
        <f>4*60/1000</f>
        <v>0.24</v>
      </c>
      <c r="G72" s="50" t="e">
        <f t="shared" si="16"/>
        <v>#VALUE!</v>
      </c>
      <c r="H72" s="106" t="e">
        <f t="shared" si="17"/>
        <v>#VALUE!</v>
      </c>
      <c r="I72" s="37" t="e">
        <f t="shared" si="18"/>
        <v>#VALUE!</v>
      </c>
      <c r="J72" s="17" t="e">
        <f t="shared" si="21"/>
        <v>#VALUE!</v>
      </c>
      <c r="K72" s="92" t="e">
        <f t="shared" si="22"/>
        <v>#VALUE!</v>
      </c>
      <c r="L72" s="42" t="e">
        <f t="shared" si="20"/>
        <v>#VALUE!</v>
      </c>
      <c r="M72" s="2" t="s">
        <v>22</v>
      </c>
    </row>
    <row r="73" spans="1:13" ht="15.5" x14ac:dyDescent="0.35">
      <c r="A73" s="31" t="s">
        <v>5</v>
      </c>
      <c r="B73" s="31" t="s">
        <v>28</v>
      </c>
      <c r="C73" s="11">
        <v>4</v>
      </c>
      <c r="D73" s="46">
        <v>0</v>
      </c>
      <c r="E73" s="128">
        <f>0.01*60/1000</f>
        <v>5.9999999999999995E-4</v>
      </c>
      <c r="F73" s="64">
        <f>3*60/1000</f>
        <v>0.18</v>
      </c>
      <c r="G73" s="62" t="e">
        <f t="shared" si="16"/>
        <v>#VALUE!</v>
      </c>
      <c r="H73" s="129" t="e">
        <f t="shared" si="17"/>
        <v>#VALUE!</v>
      </c>
      <c r="I73" s="38" t="e">
        <f t="shared" si="18"/>
        <v>#VALUE!</v>
      </c>
      <c r="J73" s="18" t="e">
        <f t="shared" si="21"/>
        <v>#VALUE!</v>
      </c>
      <c r="K73" s="110" t="e">
        <f t="shared" si="22"/>
        <v>#VALUE!</v>
      </c>
      <c r="L73" s="43" t="e">
        <f t="shared" si="20"/>
        <v>#VALUE!</v>
      </c>
      <c r="M73" s="5" t="s">
        <v>34</v>
      </c>
    </row>
    <row r="74" spans="1:13" ht="15.5" x14ac:dyDescent="0.35">
      <c r="A74" s="31" t="s">
        <v>4</v>
      </c>
      <c r="B74" s="31" t="s">
        <v>35</v>
      </c>
      <c r="C74" s="11">
        <v>1</v>
      </c>
      <c r="D74" s="45">
        <v>0</v>
      </c>
      <c r="E74" s="129">
        <f>0.05*60/1000</f>
        <v>3.0000000000000001E-3</v>
      </c>
      <c r="F74" s="64">
        <f>0.2*60/1000</f>
        <v>1.2E-2</v>
      </c>
      <c r="G74" s="63" t="e">
        <f t="shared" si="16"/>
        <v>#VALUE!</v>
      </c>
      <c r="H74" s="131" t="e">
        <f t="shared" si="17"/>
        <v>#VALUE!</v>
      </c>
      <c r="I74" s="38" t="e">
        <f t="shared" si="18"/>
        <v>#VALUE!</v>
      </c>
      <c r="J74" s="18" t="e">
        <f t="shared" si="21"/>
        <v>#VALUE!</v>
      </c>
      <c r="K74" s="110" t="e">
        <f t="shared" si="22"/>
        <v>#VALUE!</v>
      </c>
      <c r="L74" s="43" t="e">
        <f t="shared" si="20"/>
        <v>#VALUE!</v>
      </c>
      <c r="M74" s="5" t="s">
        <v>36</v>
      </c>
    </row>
    <row r="75" spans="1:13" ht="15" thickBot="1" x14ac:dyDescent="0.4"/>
    <row r="76" spans="1:13" ht="18.5" x14ac:dyDescent="0.45">
      <c r="B76" s="146" t="s">
        <v>45</v>
      </c>
      <c r="C76" s="147"/>
      <c r="D76" s="148" t="s">
        <v>58</v>
      </c>
      <c r="E76" s="149"/>
      <c r="F76" s="150"/>
      <c r="G76" s="22"/>
      <c r="H76" s="19" t="s">
        <v>71</v>
      </c>
      <c r="I76" s="20"/>
      <c r="J76" s="19"/>
      <c r="K76" s="20"/>
      <c r="L76" s="20"/>
      <c r="M76" s="20"/>
    </row>
    <row r="77" spans="1:13" ht="18.5" x14ac:dyDescent="0.45">
      <c r="B77" s="151" t="s">
        <v>46</v>
      </c>
      <c r="C77" s="152"/>
      <c r="D77" s="153" t="s">
        <v>58</v>
      </c>
      <c r="E77" s="154"/>
      <c r="F77" s="155"/>
      <c r="G77" s="22"/>
      <c r="H77" s="19"/>
      <c r="I77" s="20" t="s">
        <v>64</v>
      </c>
      <c r="J77" s="19"/>
      <c r="K77" s="20"/>
      <c r="L77" s="20"/>
      <c r="M77" s="20"/>
    </row>
    <row r="78" spans="1:13" ht="18.5" x14ac:dyDescent="0.45">
      <c r="B78" s="151" t="s">
        <v>48</v>
      </c>
      <c r="C78" s="152"/>
      <c r="D78" s="153" t="s">
        <v>58</v>
      </c>
      <c r="E78" s="154"/>
      <c r="F78" s="155"/>
      <c r="G78" s="22"/>
      <c r="H78" s="20"/>
      <c r="I78" s="20" t="s">
        <v>60</v>
      </c>
      <c r="J78" s="20"/>
      <c r="K78" s="20"/>
      <c r="L78" s="20"/>
      <c r="M78" s="20"/>
    </row>
    <row r="79" spans="1:13" ht="19" thickBot="1" x14ac:dyDescent="0.5">
      <c r="B79" s="156" t="s">
        <v>6</v>
      </c>
      <c r="C79" s="157"/>
      <c r="D79" s="158" t="s">
        <v>58</v>
      </c>
      <c r="E79" s="159"/>
      <c r="F79" s="132" t="s">
        <v>47</v>
      </c>
      <c r="G79" s="52"/>
      <c r="H79" s="20"/>
      <c r="I79" s="20" t="s">
        <v>61</v>
      </c>
      <c r="J79" s="20"/>
      <c r="K79" s="20"/>
      <c r="L79" s="20"/>
      <c r="M79" s="20"/>
    </row>
    <row r="80" spans="1:13" x14ac:dyDescent="0.35">
      <c r="H80" s="20"/>
      <c r="I80" s="20" t="s">
        <v>72</v>
      </c>
      <c r="J80" s="20"/>
      <c r="K80" s="20"/>
      <c r="L80" s="20"/>
      <c r="M80" s="20"/>
    </row>
    <row r="81" spans="1:14" x14ac:dyDescent="0.35">
      <c r="H81" s="160" t="s">
        <v>69</v>
      </c>
      <c r="I81" s="160"/>
      <c r="J81" s="160"/>
      <c r="K81" s="160"/>
      <c r="L81" s="160"/>
      <c r="M81" s="160"/>
    </row>
    <row r="82" spans="1:14" x14ac:dyDescent="0.35">
      <c r="H82" s="144" t="s">
        <v>59</v>
      </c>
      <c r="I82" s="144"/>
      <c r="J82" s="144"/>
      <c r="K82" s="144"/>
      <c r="L82" s="20"/>
      <c r="M82" s="20"/>
    </row>
    <row r="83" spans="1:14" x14ac:dyDescent="0.35">
      <c r="H83" s="162" t="s">
        <v>74</v>
      </c>
      <c r="I83" s="162"/>
      <c r="J83" s="162"/>
      <c r="K83" s="162"/>
      <c r="L83" s="162"/>
      <c r="M83" s="162"/>
    </row>
    <row r="84" spans="1:14" x14ac:dyDescent="0.35">
      <c r="H84" s="162"/>
      <c r="I84" s="162"/>
      <c r="J84" s="162"/>
      <c r="K84" s="162"/>
      <c r="L84" s="162"/>
      <c r="M84" s="162"/>
    </row>
    <row r="85" spans="1:14" x14ac:dyDescent="0.35">
      <c r="H85" s="4" t="s">
        <v>26</v>
      </c>
      <c r="J85" s="4"/>
    </row>
    <row r="86" spans="1:14" ht="15" thickBot="1" x14ac:dyDescent="0.4">
      <c r="A86" s="65"/>
      <c r="B86" s="65"/>
      <c r="C86" s="65"/>
      <c r="D86" s="65"/>
      <c r="E86" s="65"/>
      <c r="F86" s="65"/>
      <c r="G86" s="65"/>
      <c r="H86" s="116" t="s">
        <v>27</v>
      </c>
      <c r="I86" s="65"/>
      <c r="J86" s="65"/>
      <c r="K86" s="65"/>
      <c r="L86" s="65"/>
      <c r="M86" s="65"/>
      <c r="N86" s="65"/>
    </row>
    <row r="87" spans="1:14" s="76" customFormat="1" ht="80.25" customHeight="1" thickTop="1" x14ac:dyDescent="0.35">
      <c r="A87" s="75" t="s">
        <v>0</v>
      </c>
      <c r="B87" s="75" t="s">
        <v>7</v>
      </c>
      <c r="C87" s="75" t="s">
        <v>8</v>
      </c>
      <c r="D87" s="73" t="s">
        <v>66</v>
      </c>
      <c r="E87" s="119" t="s">
        <v>96</v>
      </c>
      <c r="F87" s="74" t="s">
        <v>97</v>
      </c>
      <c r="G87" s="75" t="s">
        <v>76</v>
      </c>
      <c r="H87" s="119" t="s">
        <v>100</v>
      </c>
      <c r="I87" s="74" t="s">
        <v>88</v>
      </c>
      <c r="J87" s="75" t="s">
        <v>70</v>
      </c>
      <c r="K87" s="119" t="s">
        <v>29</v>
      </c>
      <c r="L87" s="74" t="s">
        <v>30</v>
      </c>
      <c r="M87" s="75" t="s">
        <v>16</v>
      </c>
    </row>
    <row r="88" spans="1:14" ht="15.5" x14ac:dyDescent="0.35">
      <c r="A88" s="28" t="s">
        <v>1</v>
      </c>
      <c r="B88" s="28" t="s">
        <v>10</v>
      </c>
      <c r="C88" s="6">
        <f>100/1000</f>
        <v>0.1</v>
      </c>
      <c r="D88" s="46">
        <v>0</v>
      </c>
      <c r="E88" s="121">
        <f>0.7/1000</f>
        <v>6.9999999999999999E-4</v>
      </c>
      <c r="F88" s="35">
        <f>10/1000</f>
        <v>0.01</v>
      </c>
      <c r="G88" s="53" t="e">
        <f t="shared" ref="G88:G102" si="23">D88*$D$107*24</f>
        <v>#VALUE!</v>
      </c>
      <c r="H88" s="120" t="e">
        <f t="shared" ref="H88:H102" si="24">E88*$D$107*24</f>
        <v>#VALUE!</v>
      </c>
      <c r="I88" s="34" t="e">
        <f t="shared" ref="I88:I102" si="25">F88*$D$107*24</f>
        <v>#VALUE!</v>
      </c>
      <c r="J88" s="15" t="e">
        <f>ROUNDUP(G88/C88,0)</f>
        <v>#VALUE!</v>
      </c>
      <c r="K88" s="108" t="e">
        <f t="shared" ref="K88:K95" si="26">ROUNDUP(H88/C88,0)</f>
        <v>#VALUE!</v>
      </c>
      <c r="L88" s="39" t="e">
        <f t="shared" ref="L88:L102" si="27">ROUNDUP(I88/C88,0)</f>
        <v>#VALUE!</v>
      </c>
      <c r="M88" s="3" t="s">
        <v>17</v>
      </c>
    </row>
    <row r="89" spans="1:14" ht="15.5" x14ac:dyDescent="0.35">
      <c r="A89" s="28" t="s">
        <v>1</v>
      </c>
      <c r="B89" s="28" t="s">
        <v>49</v>
      </c>
      <c r="C89" s="12">
        <v>0.5</v>
      </c>
      <c r="D89" s="46">
        <v>0</v>
      </c>
      <c r="E89" s="121">
        <f>0.7/1000</f>
        <v>6.9999999999999999E-4</v>
      </c>
      <c r="F89" s="35">
        <f>10/1000</f>
        <v>0.01</v>
      </c>
      <c r="G89" s="53" t="e">
        <f t="shared" si="23"/>
        <v>#VALUE!</v>
      </c>
      <c r="H89" s="120" t="e">
        <f t="shared" si="24"/>
        <v>#VALUE!</v>
      </c>
      <c r="I89" s="34" t="e">
        <f t="shared" si="25"/>
        <v>#VALUE!</v>
      </c>
      <c r="J89" s="15" t="e">
        <f t="shared" ref="J89:J91" si="28">ROUNDUP(G89/C89,0)</f>
        <v>#VALUE!</v>
      </c>
      <c r="K89" s="108" t="e">
        <f t="shared" si="26"/>
        <v>#VALUE!</v>
      </c>
      <c r="L89" s="40" t="e">
        <f t="shared" si="27"/>
        <v>#VALUE!</v>
      </c>
      <c r="M89" s="3" t="s">
        <v>17</v>
      </c>
    </row>
    <row r="90" spans="1:14" ht="15.5" x14ac:dyDescent="0.35">
      <c r="A90" s="28" t="s">
        <v>23</v>
      </c>
      <c r="B90" s="28" t="s">
        <v>13</v>
      </c>
      <c r="C90" s="6">
        <v>2</v>
      </c>
      <c r="D90" s="45">
        <v>0</v>
      </c>
      <c r="E90" s="120">
        <f>0.1*60/1000</f>
        <v>6.0000000000000001E-3</v>
      </c>
      <c r="F90" s="35">
        <f>0.5*60/1000</f>
        <v>0.03</v>
      </c>
      <c r="G90" s="48" t="e">
        <f t="shared" si="23"/>
        <v>#VALUE!</v>
      </c>
      <c r="H90" s="85" t="e">
        <f t="shared" si="24"/>
        <v>#VALUE!</v>
      </c>
      <c r="I90" s="34" t="e">
        <f t="shared" si="25"/>
        <v>#VALUE!</v>
      </c>
      <c r="J90" s="15" t="e">
        <f t="shared" si="28"/>
        <v>#VALUE!</v>
      </c>
      <c r="K90" s="108" t="e">
        <f t="shared" si="26"/>
        <v>#VALUE!</v>
      </c>
      <c r="L90" s="39" t="e">
        <f t="shared" si="27"/>
        <v>#VALUE!</v>
      </c>
      <c r="M90" s="3" t="s">
        <v>18</v>
      </c>
    </row>
    <row r="91" spans="1:14" ht="15.5" x14ac:dyDescent="0.35">
      <c r="A91" s="28" t="s">
        <v>23</v>
      </c>
      <c r="B91" s="28" t="s">
        <v>50</v>
      </c>
      <c r="C91" s="12">
        <v>5</v>
      </c>
      <c r="D91" s="45">
        <v>0</v>
      </c>
      <c r="E91" s="120">
        <f>0.1*60/1000</f>
        <v>6.0000000000000001E-3</v>
      </c>
      <c r="F91" s="35">
        <f>0.5*60/1000</f>
        <v>0.03</v>
      </c>
      <c r="G91" s="48" t="e">
        <f t="shared" si="23"/>
        <v>#VALUE!</v>
      </c>
      <c r="H91" s="85" t="e">
        <f t="shared" si="24"/>
        <v>#VALUE!</v>
      </c>
      <c r="I91" s="35" t="e">
        <f t="shared" si="25"/>
        <v>#VALUE!</v>
      </c>
      <c r="J91" s="15" t="e">
        <f t="shared" si="28"/>
        <v>#VALUE!</v>
      </c>
      <c r="K91" s="89" t="e">
        <f t="shared" si="26"/>
        <v>#VALUE!</v>
      </c>
      <c r="L91" s="40" t="e">
        <f t="shared" si="27"/>
        <v>#VALUE!</v>
      </c>
      <c r="M91" s="3" t="s">
        <v>18</v>
      </c>
    </row>
    <row r="92" spans="1:14" ht="15.5" x14ac:dyDescent="0.35">
      <c r="A92" s="28" t="s">
        <v>31</v>
      </c>
      <c r="B92" s="28" t="s">
        <v>32</v>
      </c>
      <c r="C92" s="7">
        <v>10</v>
      </c>
      <c r="D92" s="44">
        <v>0</v>
      </c>
      <c r="E92" s="85">
        <v>7.0000000000000007E-2</v>
      </c>
      <c r="F92" s="34">
        <v>0.5</v>
      </c>
      <c r="G92" s="47" t="e">
        <f t="shared" si="23"/>
        <v>#VALUE!</v>
      </c>
      <c r="H92" s="104" t="e">
        <f t="shared" si="24"/>
        <v>#VALUE!</v>
      </c>
      <c r="I92" s="34" t="e">
        <f t="shared" si="25"/>
        <v>#VALUE!</v>
      </c>
      <c r="J92" s="15" t="e">
        <f>ROUNDUP(G92/C92,0)</f>
        <v>#VALUE!</v>
      </c>
      <c r="K92" s="108" t="e">
        <f t="shared" si="26"/>
        <v>#VALUE!</v>
      </c>
      <c r="L92" s="39" t="e">
        <f t="shared" si="27"/>
        <v>#VALUE!</v>
      </c>
      <c r="M92" s="3" t="s">
        <v>33</v>
      </c>
    </row>
    <row r="93" spans="1:14" ht="15.5" x14ac:dyDescent="0.35">
      <c r="A93" s="29" t="s">
        <v>3</v>
      </c>
      <c r="B93" s="29" t="s">
        <v>11</v>
      </c>
      <c r="C93" s="9">
        <v>15</v>
      </c>
      <c r="D93" s="44">
        <v>0</v>
      </c>
      <c r="E93" s="86">
        <v>0.02</v>
      </c>
      <c r="F93" s="36">
        <v>0.1</v>
      </c>
      <c r="G93" s="49" t="e">
        <f t="shared" si="23"/>
        <v>#VALUE!</v>
      </c>
      <c r="H93" s="105" t="e">
        <f t="shared" si="24"/>
        <v>#VALUE!</v>
      </c>
      <c r="I93" s="36" t="e">
        <f t="shared" si="25"/>
        <v>#VALUE!</v>
      </c>
      <c r="J93" s="16" t="e">
        <f t="shared" ref="J93:J95" si="29">ROUNDUP(G93/C93,0)</f>
        <v>#VALUE!</v>
      </c>
      <c r="K93" s="109" t="e">
        <f t="shared" si="26"/>
        <v>#VALUE!</v>
      </c>
      <c r="L93" s="41" t="e">
        <f t="shared" si="27"/>
        <v>#VALUE!</v>
      </c>
      <c r="M93" s="1" t="s">
        <v>19</v>
      </c>
    </row>
    <row r="94" spans="1:14" ht="15.5" x14ac:dyDescent="0.35">
      <c r="A94" s="29" t="s">
        <v>3</v>
      </c>
      <c r="B94" s="29" t="s">
        <v>51</v>
      </c>
      <c r="C94" s="13">
        <v>50</v>
      </c>
      <c r="D94" s="44">
        <v>0</v>
      </c>
      <c r="E94" s="86">
        <v>0.02</v>
      </c>
      <c r="F94" s="36">
        <v>0.1</v>
      </c>
      <c r="G94" s="49" t="e">
        <f t="shared" si="23"/>
        <v>#VALUE!</v>
      </c>
      <c r="H94" s="105" t="e">
        <f t="shared" si="24"/>
        <v>#VALUE!</v>
      </c>
      <c r="I94" s="36" t="e">
        <f t="shared" si="25"/>
        <v>#VALUE!</v>
      </c>
      <c r="J94" s="16" t="e">
        <f t="shared" si="29"/>
        <v>#VALUE!</v>
      </c>
      <c r="K94" s="109" t="e">
        <f t="shared" si="26"/>
        <v>#VALUE!</v>
      </c>
      <c r="L94" s="41" t="e">
        <f t="shared" si="27"/>
        <v>#VALUE!</v>
      </c>
      <c r="M94" s="1" t="s">
        <v>19</v>
      </c>
    </row>
    <row r="95" spans="1:14" ht="15.5" x14ac:dyDescent="0.35">
      <c r="A95" s="29" t="s">
        <v>24</v>
      </c>
      <c r="B95" s="29" t="s">
        <v>15</v>
      </c>
      <c r="C95" s="9">
        <f>1000*20/100</f>
        <v>200</v>
      </c>
      <c r="D95" s="25">
        <v>0</v>
      </c>
      <c r="E95" s="105">
        <v>0.3</v>
      </c>
      <c r="F95" s="36">
        <v>3</v>
      </c>
      <c r="G95" s="49" t="e">
        <f t="shared" si="23"/>
        <v>#VALUE!</v>
      </c>
      <c r="H95" s="105" t="e">
        <f t="shared" si="24"/>
        <v>#VALUE!</v>
      </c>
      <c r="I95" s="36" t="e">
        <f t="shared" si="25"/>
        <v>#VALUE!</v>
      </c>
      <c r="J95" s="16" t="e">
        <f t="shared" si="29"/>
        <v>#VALUE!</v>
      </c>
      <c r="K95" s="109" t="e">
        <f t="shared" si="26"/>
        <v>#VALUE!</v>
      </c>
      <c r="L95" s="41" t="e">
        <f t="shared" si="27"/>
        <v>#VALUE!</v>
      </c>
      <c r="M95" s="1" t="s">
        <v>20</v>
      </c>
    </row>
    <row r="96" spans="1:14" ht="15.5" x14ac:dyDescent="0.35">
      <c r="A96" s="29" t="s">
        <v>24</v>
      </c>
      <c r="B96" s="29" t="s">
        <v>52</v>
      </c>
      <c r="C96" s="13">
        <v>500</v>
      </c>
      <c r="D96" s="25">
        <v>0</v>
      </c>
      <c r="E96" s="105">
        <v>0.3</v>
      </c>
      <c r="F96" s="36">
        <v>3</v>
      </c>
      <c r="G96" s="49" t="e">
        <f t="shared" si="23"/>
        <v>#VALUE!</v>
      </c>
      <c r="H96" s="105" t="e">
        <f t="shared" si="24"/>
        <v>#VALUE!</v>
      </c>
      <c r="I96" s="36" t="e">
        <f t="shared" si="25"/>
        <v>#VALUE!</v>
      </c>
      <c r="J96" s="16" t="e">
        <f>ROUNDUP(G96/C96,0)</f>
        <v>#VALUE!</v>
      </c>
      <c r="K96" s="109" t="e">
        <f>ROUNDUP(H96/C96,0)</f>
        <v>#VALUE!</v>
      </c>
      <c r="L96" s="41" t="e">
        <f t="shared" si="27"/>
        <v>#VALUE!</v>
      </c>
      <c r="M96" s="1" t="s">
        <v>20</v>
      </c>
    </row>
    <row r="97" spans="1:13" ht="15.5" x14ac:dyDescent="0.35">
      <c r="A97" s="29" t="s">
        <v>41</v>
      </c>
      <c r="B97" s="29" t="s">
        <v>42</v>
      </c>
      <c r="C97" s="8">
        <f>200/1000</f>
        <v>0.2</v>
      </c>
      <c r="D97" s="46">
        <v>0</v>
      </c>
      <c r="E97" s="122">
        <f>0.2/1000</f>
        <v>2.0000000000000001E-4</v>
      </c>
      <c r="F97" s="32">
        <f>0.7/1000</f>
        <v>6.9999999999999999E-4</v>
      </c>
      <c r="G97" s="54" t="e">
        <f t="shared" si="23"/>
        <v>#VALUE!</v>
      </c>
      <c r="H97" s="130" t="e">
        <f t="shared" si="24"/>
        <v>#VALUE!</v>
      </c>
      <c r="I97" s="36" t="e">
        <f t="shared" si="25"/>
        <v>#VALUE!</v>
      </c>
      <c r="J97" s="16" t="e">
        <f t="shared" ref="J97:J98" si="30">ROUNDUP(G97/C97,0)</f>
        <v>#VALUE!</v>
      </c>
      <c r="K97" s="109" t="e">
        <f t="shared" ref="K97:K102" si="31">ROUNDUP(H97/C97,0)</f>
        <v>#VALUE!</v>
      </c>
      <c r="L97" s="41" t="e">
        <f t="shared" si="27"/>
        <v>#VALUE!</v>
      </c>
      <c r="M97" s="1" t="s">
        <v>20</v>
      </c>
    </row>
    <row r="98" spans="1:13" ht="15.5" x14ac:dyDescent="0.35">
      <c r="A98" s="30" t="s">
        <v>2</v>
      </c>
      <c r="B98" s="30" t="s">
        <v>12</v>
      </c>
      <c r="C98" s="10">
        <v>50</v>
      </c>
      <c r="D98" s="25">
        <v>0</v>
      </c>
      <c r="E98" s="106">
        <f>5*60/1000</f>
        <v>0.3</v>
      </c>
      <c r="F98" s="37">
        <f>20*60/1000</f>
        <v>1.2</v>
      </c>
      <c r="G98" s="50" t="e">
        <f t="shared" si="23"/>
        <v>#VALUE!</v>
      </c>
      <c r="H98" s="106" t="e">
        <f t="shared" si="24"/>
        <v>#VALUE!</v>
      </c>
      <c r="I98" s="37" t="e">
        <f t="shared" si="25"/>
        <v>#VALUE!</v>
      </c>
      <c r="J98" s="17" t="e">
        <f t="shared" si="30"/>
        <v>#VALUE!</v>
      </c>
      <c r="K98" s="92" t="e">
        <f t="shared" si="31"/>
        <v>#VALUE!</v>
      </c>
      <c r="L98" s="42" t="e">
        <f t="shared" si="27"/>
        <v>#VALUE!</v>
      </c>
      <c r="M98" s="2" t="s">
        <v>21</v>
      </c>
    </row>
    <row r="99" spans="1:13" ht="15.5" x14ac:dyDescent="0.35">
      <c r="A99" s="30" t="s">
        <v>25</v>
      </c>
      <c r="B99" s="30" t="s">
        <v>14</v>
      </c>
      <c r="C99" s="10">
        <v>50</v>
      </c>
      <c r="D99" s="44">
        <v>0</v>
      </c>
      <c r="E99" s="87">
        <f>8*60/1000</f>
        <v>0.48</v>
      </c>
      <c r="F99" s="61">
        <f>12*60/1000</f>
        <v>0.72</v>
      </c>
      <c r="G99" s="50" t="e">
        <f t="shared" si="23"/>
        <v>#VALUE!</v>
      </c>
      <c r="H99" s="106" t="e">
        <f t="shared" si="24"/>
        <v>#VALUE!</v>
      </c>
      <c r="I99" s="37" t="e">
        <f t="shared" si="25"/>
        <v>#VALUE!</v>
      </c>
      <c r="J99" s="17" t="e">
        <f>ROUNDUP(G99/C99,0)</f>
        <v>#VALUE!</v>
      </c>
      <c r="K99" s="92" t="e">
        <f t="shared" si="31"/>
        <v>#VALUE!</v>
      </c>
      <c r="L99" s="42" t="e">
        <f t="shared" si="27"/>
        <v>#VALUE!</v>
      </c>
      <c r="M99" s="2" t="s">
        <v>22</v>
      </c>
    </row>
    <row r="100" spans="1:13" ht="15.5" x14ac:dyDescent="0.35">
      <c r="A100" s="30" t="s">
        <v>37</v>
      </c>
      <c r="B100" s="30" t="s">
        <v>38</v>
      </c>
      <c r="C100" s="10">
        <v>10</v>
      </c>
      <c r="D100" s="44">
        <v>0</v>
      </c>
      <c r="E100" s="87">
        <f>1*60/1000</f>
        <v>0.06</v>
      </c>
      <c r="F100" s="61">
        <f>4*60/1000</f>
        <v>0.24</v>
      </c>
      <c r="G100" s="50" t="e">
        <f t="shared" si="23"/>
        <v>#VALUE!</v>
      </c>
      <c r="H100" s="106" t="e">
        <f t="shared" si="24"/>
        <v>#VALUE!</v>
      </c>
      <c r="I100" s="37" t="e">
        <f t="shared" si="25"/>
        <v>#VALUE!</v>
      </c>
      <c r="J100" s="17" t="e">
        <f t="shared" ref="J100:J102" si="32">ROUNDUP(G100/C100,0)</f>
        <v>#VALUE!</v>
      </c>
      <c r="K100" s="92" t="e">
        <f t="shared" si="31"/>
        <v>#VALUE!</v>
      </c>
      <c r="L100" s="42" t="e">
        <f t="shared" si="27"/>
        <v>#VALUE!</v>
      </c>
      <c r="M100" s="2" t="s">
        <v>22</v>
      </c>
    </row>
    <row r="101" spans="1:13" ht="15.5" x14ac:dyDescent="0.35">
      <c r="A101" s="31" t="s">
        <v>5</v>
      </c>
      <c r="B101" s="31" t="s">
        <v>28</v>
      </c>
      <c r="C101" s="11">
        <v>4</v>
      </c>
      <c r="D101" s="46">
        <v>0</v>
      </c>
      <c r="E101" s="128">
        <f>0.01*60/1000</f>
        <v>5.9999999999999995E-4</v>
      </c>
      <c r="F101" s="64">
        <f>3*60/1000</f>
        <v>0.18</v>
      </c>
      <c r="G101" s="62" t="e">
        <f t="shared" si="23"/>
        <v>#VALUE!</v>
      </c>
      <c r="H101" s="129" t="e">
        <f t="shared" si="24"/>
        <v>#VALUE!</v>
      </c>
      <c r="I101" s="38" t="e">
        <f t="shared" si="25"/>
        <v>#VALUE!</v>
      </c>
      <c r="J101" s="18" t="e">
        <f t="shared" si="32"/>
        <v>#VALUE!</v>
      </c>
      <c r="K101" s="110" t="e">
        <f t="shared" si="31"/>
        <v>#VALUE!</v>
      </c>
      <c r="L101" s="43" t="e">
        <f t="shared" si="27"/>
        <v>#VALUE!</v>
      </c>
      <c r="M101" s="5" t="s">
        <v>34</v>
      </c>
    </row>
    <row r="102" spans="1:13" ht="15.5" x14ac:dyDescent="0.35">
      <c r="A102" s="31" t="s">
        <v>4</v>
      </c>
      <c r="B102" s="31" t="s">
        <v>35</v>
      </c>
      <c r="C102" s="11">
        <v>1</v>
      </c>
      <c r="D102" s="45">
        <v>0</v>
      </c>
      <c r="E102" s="129">
        <f>0.05*60/1000</f>
        <v>3.0000000000000001E-3</v>
      </c>
      <c r="F102" s="64">
        <f>0.2*60/1000</f>
        <v>1.2E-2</v>
      </c>
      <c r="G102" s="63" t="e">
        <f t="shared" si="23"/>
        <v>#VALUE!</v>
      </c>
      <c r="H102" s="131" t="e">
        <f t="shared" si="24"/>
        <v>#VALUE!</v>
      </c>
      <c r="I102" s="38" t="e">
        <f t="shared" si="25"/>
        <v>#VALUE!</v>
      </c>
      <c r="J102" s="18" t="e">
        <f t="shared" si="32"/>
        <v>#VALUE!</v>
      </c>
      <c r="K102" s="110" t="e">
        <f t="shared" si="31"/>
        <v>#VALUE!</v>
      </c>
      <c r="L102" s="43" t="e">
        <f t="shared" si="27"/>
        <v>#VALUE!</v>
      </c>
      <c r="M102" s="5" t="s">
        <v>36</v>
      </c>
    </row>
    <row r="103" spans="1:13" ht="15" thickBot="1" x14ac:dyDescent="0.4"/>
    <row r="104" spans="1:13" ht="18.5" x14ac:dyDescent="0.45">
      <c r="B104" s="146" t="s">
        <v>45</v>
      </c>
      <c r="C104" s="147"/>
      <c r="D104" s="148" t="s">
        <v>58</v>
      </c>
      <c r="E104" s="149"/>
      <c r="F104" s="150"/>
      <c r="G104" s="22"/>
      <c r="H104" s="19" t="s">
        <v>71</v>
      </c>
      <c r="I104" s="20"/>
      <c r="J104" s="19"/>
      <c r="K104" s="20"/>
      <c r="L104" s="20"/>
      <c r="M104" s="20"/>
    </row>
    <row r="105" spans="1:13" ht="18.5" x14ac:dyDescent="0.45">
      <c r="B105" s="151" t="s">
        <v>46</v>
      </c>
      <c r="C105" s="152"/>
      <c r="D105" s="153" t="s">
        <v>58</v>
      </c>
      <c r="E105" s="154"/>
      <c r="F105" s="155"/>
      <c r="G105" s="22"/>
      <c r="H105" s="19"/>
      <c r="I105" s="20" t="s">
        <v>64</v>
      </c>
      <c r="J105" s="19"/>
      <c r="K105" s="20"/>
      <c r="L105" s="20"/>
      <c r="M105" s="20"/>
    </row>
    <row r="106" spans="1:13" ht="18.5" x14ac:dyDescent="0.45">
      <c r="B106" s="151" t="s">
        <v>48</v>
      </c>
      <c r="C106" s="152"/>
      <c r="D106" s="153" t="s">
        <v>58</v>
      </c>
      <c r="E106" s="154"/>
      <c r="F106" s="155"/>
      <c r="G106" s="22"/>
      <c r="H106" s="20"/>
      <c r="I106" s="20" t="s">
        <v>60</v>
      </c>
      <c r="J106" s="20"/>
      <c r="K106" s="20"/>
      <c r="L106" s="20"/>
      <c r="M106" s="20"/>
    </row>
    <row r="107" spans="1:13" ht="19" thickBot="1" x14ac:dyDescent="0.5">
      <c r="B107" s="156" t="s">
        <v>6</v>
      </c>
      <c r="C107" s="157"/>
      <c r="D107" s="158" t="s">
        <v>58</v>
      </c>
      <c r="E107" s="159"/>
      <c r="F107" s="132" t="s">
        <v>47</v>
      </c>
      <c r="G107" s="52"/>
      <c r="H107" s="20"/>
      <c r="I107" s="20" t="s">
        <v>61</v>
      </c>
      <c r="J107" s="20"/>
      <c r="K107" s="20"/>
      <c r="L107" s="20"/>
      <c r="M107" s="20"/>
    </row>
    <row r="108" spans="1:13" x14ac:dyDescent="0.35">
      <c r="H108" s="20"/>
      <c r="I108" s="20" t="s">
        <v>72</v>
      </c>
      <c r="J108" s="20"/>
      <c r="K108" s="20"/>
      <c r="L108" s="20"/>
      <c r="M108" s="20"/>
    </row>
    <row r="109" spans="1:13" x14ac:dyDescent="0.35">
      <c r="H109" s="160" t="s">
        <v>69</v>
      </c>
      <c r="I109" s="160"/>
      <c r="J109" s="160"/>
      <c r="K109" s="160"/>
      <c r="L109" s="160"/>
      <c r="M109" s="160"/>
    </row>
    <row r="110" spans="1:13" x14ac:dyDescent="0.35">
      <c r="H110" s="144" t="s">
        <v>59</v>
      </c>
      <c r="I110" s="144"/>
      <c r="J110" s="144"/>
      <c r="K110" s="144"/>
      <c r="L110" s="20"/>
      <c r="M110" s="20"/>
    </row>
    <row r="111" spans="1:13" x14ac:dyDescent="0.35">
      <c r="H111" s="162" t="s">
        <v>74</v>
      </c>
      <c r="I111" s="162"/>
      <c r="J111" s="162"/>
      <c r="K111" s="162"/>
      <c r="L111" s="162"/>
      <c r="M111" s="162"/>
    </row>
    <row r="112" spans="1:13" x14ac:dyDescent="0.35">
      <c r="H112" s="162"/>
      <c r="I112" s="162"/>
      <c r="J112" s="162"/>
      <c r="K112" s="162"/>
      <c r="L112" s="162"/>
      <c r="M112" s="162"/>
    </row>
    <row r="113" spans="1:14" x14ac:dyDescent="0.35">
      <c r="H113" s="4" t="s">
        <v>26</v>
      </c>
      <c r="J113" s="4"/>
    </row>
    <row r="114" spans="1:14" ht="15" thickBot="1" x14ac:dyDescent="0.4">
      <c r="A114" s="65"/>
      <c r="B114" s="65"/>
      <c r="C114" s="65"/>
      <c r="D114" s="65"/>
      <c r="E114" s="65"/>
      <c r="F114" s="65"/>
      <c r="G114" s="65"/>
      <c r="H114" s="116" t="s">
        <v>27</v>
      </c>
      <c r="I114" s="65"/>
      <c r="J114" s="65"/>
      <c r="K114" s="65"/>
      <c r="L114" s="65"/>
      <c r="M114" s="65"/>
      <c r="N114" s="65"/>
    </row>
    <row r="115" spans="1:14" s="76" customFormat="1" ht="80.25" customHeight="1" thickTop="1" x14ac:dyDescent="0.35">
      <c r="A115" s="75" t="s">
        <v>0</v>
      </c>
      <c r="B115" s="75" t="s">
        <v>7</v>
      </c>
      <c r="C115" s="75" t="s">
        <v>8</v>
      </c>
      <c r="D115" s="73" t="s">
        <v>66</v>
      </c>
      <c r="E115" s="119" t="s">
        <v>96</v>
      </c>
      <c r="F115" s="74" t="s">
        <v>97</v>
      </c>
      <c r="G115" s="75" t="s">
        <v>76</v>
      </c>
      <c r="H115" s="119" t="s">
        <v>100</v>
      </c>
      <c r="I115" s="74" t="s">
        <v>88</v>
      </c>
      <c r="J115" s="75" t="s">
        <v>70</v>
      </c>
      <c r="K115" s="119" t="s">
        <v>29</v>
      </c>
      <c r="L115" s="74" t="s">
        <v>30</v>
      </c>
      <c r="M115" s="75" t="s">
        <v>16</v>
      </c>
    </row>
    <row r="116" spans="1:14" ht="15.5" x14ac:dyDescent="0.35">
      <c r="A116" s="28" t="s">
        <v>1</v>
      </c>
      <c r="B116" s="28" t="s">
        <v>10</v>
      </c>
      <c r="C116" s="6">
        <f>100/1000</f>
        <v>0.1</v>
      </c>
      <c r="D116" s="46">
        <v>0</v>
      </c>
      <c r="E116" s="121">
        <f>0.7/1000</f>
        <v>6.9999999999999999E-4</v>
      </c>
      <c r="F116" s="35">
        <f>10/1000</f>
        <v>0.01</v>
      </c>
      <c r="G116" s="53" t="e">
        <f t="shared" ref="G116:G130" si="33">D116*$D$135*24</f>
        <v>#VALUE!</v>
      </c>
      <c r="H116" s="120" t="e">
        <f t="shared" ref="H116:H130" si="34">E116*$D$135*24</f>
        <v>#VALUE!</v>
      </c>
      <c r="I116" s="34" t="e">
        <f t="shared" ref="I116:I130" si="35">F116*$D$135*24</f>
        <v>#VALUE!</v>
      </c>
      <c r="J116" s="15" t="e">
        <f>ROUNDUP(G116/C116,0)</f>
        <v>#VALUE!</v>
      </c>
      <c r="K116" s="108" t="e">
        <f t="shared" ref="K116:K123" si="36">ROUNDUP(H116/C116,0)</f>
        <v>#VALUE!</v>
      </c>
      <c r="L116" s="39" t="e">
        <f t="shared" ref="L116:L130" si="37">ROUNDUP(I116/C116,0)</f>
        <v>#VALUE!</v>
      </c>
      <c r="M116" s="3" t="s">
        <v>17</v>
      </c>
    </row>
    <row r="117" spans="1:14" ht="15.5" x14ac:dyDescent="0.35">
      <c r="A117" s="28" t="s">
        <v>1</v>
      </c>
      <c r="B117" s="28" t="s">
        <v>49</v>
      </c>
      <c r="C117" s="12">
        <v>0.5</v>
      </c>
      <c r="D117" s="46">
        <v>0</v>
      </c>
      <c r="E117" s="121">
        <f>0.7/1000</f>
        <v>6.9999999999999999E-4</v>
      </c>
      <c r="F117" s="35">
        <f>10/1000</f>
        <v>0.01</v>
      </c>
      <c r="G117" s="53" t="e">
        <f t="shared" si="33"/>
        <v>#VALUE!</v>
      </c>
      <c r="H117" s="120" t="e">
        <f t="shared" si="34"/>
        <v>#VALUE!</v>
      </c>
      <c r="I117" s="34" t="e">
        <f t="shared" si="35"/>
        <v>#VALUE!</v>
      </c>
      <c r="J117" s="15" t="e">
        <f t="shared" ref="J117:J119" si="38">ROUNDUP(G117/C117,0)</f>
        <v>#VALUE!</v>
      </c>
      <c r="K117" s="108" t="e">
        <f t="shared" si="36"/>
        <v>#VALUE!</v>
      </c>
      <c r="L117" s="40" t="e">
        <f t="shared" si="37"/>
        <v>#VALUE!</v>
      </c>
      <c r="M117" s="3" t="s">
        <v>17</v>
      </c>
    </row>
    <row r="118" spans="1:14" ht="15.5" x14ac:dyDescent="0.35">
      <c r="A118" s="28" t="s">
        <v>23</v>
      </c>
      <c r="B118" s="28" t="s">
        <v>13</v>
      </c>
      <c r="C118" s="6">
        <v>2</v>
      </c>
      <c r="D118" s="45">
        <v>0</v>
      </c>
      <c r="E118" s="120">
        <f>0.1*60/1000</f>
        <v>6.0000000000000001E-3</v>
      </c>
      <c r="F118" s="35">
        <f>0.5*60/1000</f>
        <v>0.03</v>
      </c>
      <c r="G118" s="48" t="e">
        <f t="shared" si="33"/>
        <v>#VALUE!</v>
      </c>
      <c r="H118" s="85" t="e">
        <f t="shared" si="34"/>
        <v>#VALUE!</v>
      </c>
      <c r="I118" s="34" t="e">
        <f t="shared" si="35"/>
        <v>#VALUE!</v>
      </c>
      <c r="J118" s="15" t="e">
        <f t="shared" si="38"/>
        <v>#VALUE!</v>
      </c>
      <c r="K118" s="108" t="e">
        <f t="shared" si="36"/>
        <v>#VALUE!</v>
      </c>
      <c r="L118" s="39" t="e">
        <f t="shared" si="37"/>
        <v>#VALUE!</v>
      </c>
      <c r="M118" s="3" t="s">
        <v>18</v>
      </c>
    </row>
    <row r="119" spans="1:14" ht="15.5" x14ac:dyDescent="0.35">
      <c r="A119" s="28" t="s">
        <v>23</v>
      </c>
      <c r="B119" s="28" t="s">
        <v>50</v>
      </c>
      <c r="C119" s="12">
        <v>5</v>
      </c>
      <c r="D119" s="45">
        <v>0</v>
      </c>
      <c r="E119" s="120">
        <f>0.1*60/1000</f>
        <v>6.0000000000000001E-3</v>
      </c>
      <c r="F119" s="35">
        <f>0.5*60/1000</f>
        <v>0.03</v>
      </c>
      <c r="G119" s="48" t="e">
        <f t="shared" si="33"/>
        <v>#VALUE!</v>
      </c>
      <c r="H119" s="85" t="e">
        <f t="shared" si="34"/>
        <v>#VALUE!</v>
      </c>
      <c r="I119" s="35" t="e">
        <f t="shared" si="35"/>
        <v>#VALUE!</v>
      </c>
      <c r="J119" s="15" t="e">
        <f t="shared" si="38"/>
        <v>#VALUE!</v>
      </c>
      <c r="K119" s="89" t="e">
        <f t="shared" si="36"/>
        <v>#VALUE!</v>
      </c>
      <c r="L119" s="40" t="e">
        <f t="shared" si="37"/>
        <v>#VALUE!</v>
      </c>
      <c r="M119" s="3" t="s">
        <v>18</v>
      </c>
    </row>
    <row r="120" spans="1:14" ht="15.5" x14ac:dyDescent="0.35">
      <c r="A120" s="28" t="s">
        <v>31</v>
      </c>
      <c r="B120" s="28" t="s">
        <v>32</v>
      </c>
      <c r="C120" s="7">
        <v>10</v>
      </c>
      <c r="D120" s="44">
        <v>0</v>
      </c>
      <c r="E120" s="85">
        <v>7.0000000000000007E-2</v>
      </c>
      <c r="F120" s="34">
        <v>0.5</v>
      </c>
      <c r="G120" s="47" t="e">
        <f t="shared" si="33"/>
        <v>#VALUE!</v>
      </c>
      <c r="H120" s="104" t="e">
        <f t="shared" si="34"/>
        <v>#VALUE!</v>
      </c>
      <c r="I120" s="34" t="e">
        <f t="shared" si="35"/>
        <v>#VALUE!</v>
      </c>
      <c r="J120" s="15" t="e">
        <f>ROUNDUP(G120/C120,0)</f>
        <v>#VALUE!</v>
      </c>
      <c r="K120" s="108" t="e">
        <f t="shared" si="36"/>
        <v>#VALUE!</v>
      </c>
      <c r="L120" s="39" t="e">
        <f t="shared" si="37"/>
        <v>#VALUE!</v>
      </c>
      <c r="M120" s="3" t="s">
        <v>33</v>
      </c>
    </row>
    <row r="121" spans="1:14" ht="15.5" x14ac:dyDescent="0.35">
      <c r="A121" s="29" t="s">
        <v>3</v>
      </c>
      <c r="B121" s="29" t="s">
        <v>11</v>
      </c>
      <c r="C121" s="9">
        <v>15</v>
      </c>
      <c r="D121" s="44">
        <v>0</v>
      </c>
      <c r="E121" s="86">
        <v>0.02</v>
      </c>
      <c r="F121" s="36">
        <v>0.1</v>
      </c>
      <c r="G121" s="49" t="e">
        <f t="shared" si="33"/>
        <v>#VALUE!</v>
      </c>
      <c r="H121" s="105" t="e">
        <f t="shared" si="34"/>
        <v>#VALUE!</v>
      </c>
      <c r="I121" s="36" t="e">
        <f t="shared" si="35"/>
        <v>#VALUE!</v>
      </c>
      <c r="J121" s="16" t="e">
        <f t="shared" ref="J121:J123" si="39">ROUNDUP(G121/C121,0)</f>
        <v>#VALUE!</v>
      </c>
      <c r="K121" s="109" t="e">
        <f t="shared" si="36"/>
        <v>#VALUE!</v>
      </c>
      <c r="L121" s="41" t="e">
        <f t="shared" si="37"/>
        <v>#VALUE!</v>
      </c>
      <c r="M121" s="1" t="s">
        <v>19</v>
      </c>
    </row>
    <row r="122" spans="1:14" ht="15.5" x14ac:dyDescent="0.35">
      <c r="A122" s="29" t="s">
        <v>3</v>
      </c>
      <c r="B122" s="29" t="s">
        <v>51</v>
      </c>
      <c r="C122" s="13">
        <v>50</v>
      </c>
      <c r="D122" s="44">
        <v>0</v>
      </c>
      <c r="E122" s="86">
        <v>0.02</v>
      </c>
      <c r="F122" s="36">
        <v>0.1</v>
      </c>
      <c r="G122" s="49" t="e">
        <f t="shared" si="33"/>
        <v>#VALUE!</v>
      </c>
      <c r="H122" s="105" t="e">
        <f t="shared" si="34"/>
        <v>#VALUE!</v>
      </c>
      <c r="I122" s="36" t="e">
        <f t="shared" si="35"/>
        <v>#VALUE!</v>
      </c>
      <c r="J122" s="16" t="e">
        <f t="shared" si="39"/>
        <v>#VALUE!</v>
      </c>
      <c r="K122" s="109" t="e">
        <f t="shared" si="36"/>
        <v>#VALUE!</v>
      </c>
      <c r="L122" s="41" t="e">
        <f t="shared" si="37"/>
        <v>#VALUE!</v>
      </c>
      <c r="M122" s="1" t="s">
        <v>19</v>
      </c>
    </row>
    <row r="123" spans="1:14" ht="15.5" x14ac:dyDescent="0.35">
      <c r="A123" s="29" t="s">
        <v>24</v>
      </c>
      <c r="B123" s="29" t="s">
        <v>15</v>
      </c>
      <c r="C123" s="9">
        <f>1000*20/100</f>
        <v>200</v>
      </c>
      <c r="D123" s="25">
        <v>0</v>
      </c>
      <c r="E123" s="105">
        <v>0.3</v>
      </c>
      <c r="F123" s="36">
        <v>3</v>
      </c>
      <c r="G123" s="49" t="e">
        <f t="shared" si="33"/>
        <v>#VALUE!</v>
      </c>
      <c r="H123" s="105" t="e">
        <f t="shared" si="34"/>
        <v>#VALUE!</v>
      </c>
      <c r="I123" s="36" t="e">
        <f t="shared" si="35"/>
        <v>#VALUE!</v>
      </c>
      <c r="J123" s="16" t="e">
        <f t="shared" si="39"/>
        <v>#VALUE!</v>
      </c>
      <c r="K123" s="109" t="e">
        <f t="shared" si="36"/>
        <v>#VALUE!</v>
      </c>
      <c r="L123" s="41" t="e">
        <f t="shared" si="37"/>
        <v>#VALUE!</v>
      </c>
      <c r="M123" s="1" t="s">
        <v>20</v>
      </c>
    </row>
    <row r="124" spans="1:14" ht="15.5" x14ac:dyDescent="0.35">
      <c r="A124" s="29" t="s">
        <v>24</v>
      </c>
      <c r="B124" s="29" t="s">
        <v>52</v>
      </c>
      <c r="C124" s="13">
        <v>500</v>
      </c>
      <c r="D124" s="25">
        <v>0</v>
      </c>
      <c r="E124" s="105">
        <v>0.3</v>
      </c>
      <c r="F124" s="36">
        <v>3</v>
      </c>
      <c r="G124" s="49" t="e">
        <f t="shared" si="33"/>
        <v>#VALUE!</v>
      </c>
      <c r="H124" s="105" t="e">
        <f t="shared" si="34"/>
        <v>#VALUE!</v>
      </c>
      <c r="I124" s="36" t="e">
        <f t="shared" si="35"/>
        <v>#VALUE!</v>
      </c>
      <c r="J124" s="16" t="e">
        <f>ROUNDUP(G124/C124,0)</f>
        <v>#VALUE!</v>
      </c>
      <c r="K124" s="109" t="e">
        <f>ROUNDUP(H124/C124,0)</f>
        <v>#VALUE!</v>
      </c>
      <c r="L124" s="41" t="e">
        <f t="shared" si="37"/>
        <v>#VALUE!</v>
      </c>
      <c r="M124" s="1" t="s">
        <v>20</v>
      </c>
    </row>
    <row r="125" spans="1:14" ht="15.5" x14ac:dyDescent="0.35">
      <c r="A125" s="29" t="s">
        <v>41</v>
      </c>
      <c r="B125" s="29" t="s">
        <v>42</v>
      </c>
      <c r="C125" s="8">
        <f>200/1000</f>
        <v>0.2</v>
      </c>
      <c r="D125" s="46">
        <v>0</v>
      </c>
      <c r="E125" s="122">
        <f>0.2/1000</f>
        <v>2.0000000000000001E-4</v>
      </c>
      <c r="F125" s="32">
        <f>0.7/1000</f>
        <v>6.9999999999999999E-4</v>
      </c>
      <c r="G125" s="54" t="e">
        <f t="shared" si="33"/>
        <v>#VALUE!</v>
      </c>
      <c r="H125" s="130" t="e">
        <f t="shared" si="34"/>
        <v>#VALUE!</v>
      </c>
      <c r="I125" s="36" t="e">
        <f t="shared" si="35"/>
        <v>#VALUE!</v>
      </c>
      <c r="J125" s="16" t="e">
        <f t="shared" ref="J125:J126" si="40">ROUNDUP(G125/C125,0)</f>
        <v>#VALUE!</v>
      </c>
      <c r="K125" s="109" t="e">
        <f t="shared" ref="K125:K130" si="41">ROUNDUP(H125/C125,0)</f>
        <v>#VALUE!</v>
      </c>
      <c r="L125" s="41" t="e">
        <f t="shared" si="37"/>
        <v>#VALUE!</v>
      </c>
      <c r="M125" s="1" t="s">
        <v>20</v>
      </c>
    </row>
    <row r="126" spans="1:14" ht="15.5" x14ac:dyDescent="0.35">
      <c r="A126" s="30" t="s">
        <v>2</v>
      </c>
      <c r="B126" s="30" t="s">
        <v>12</v>
      </c>
      <c r="C126" s="10">
        <v>50</v>
      </c>
      <c r="D126" s="25">
        <v>0</v>
      </c>
      <c r="E126" s="106">
        <f>5*60/1000</f>
        <v>0.3</v>
      </c>
      <c r="F126" s="37">
        <f>20*60/1000</f>
        <v>1.2</v>
      </c>
      <c r="G126" s="50" t="e">
        <f t="shared" si="33"/>
        <v>#VALUE!</v>
      </c>
      <c r="H126" s="106" t="e">
        <f t="shared" si="34"/>
        <v>#VALUE!</v>
      </c>
      <c r="I126" s="37" t="e">
        <f t="shared" si="35"/>
        <v>#VALUE!</v>
      </c>
      <c r="J126" s="17" t="e">
        <f t="shared" si="40"/>
        <v>#VALUE!</v>
      </c>
      <c r="K126" s="92" t="e">
        <f t="shared" si="41"/>
        <v>#VALUE!</v>
      </c>
      <c r="L126" s="42" t="e">
        <f t="shared" si="37"/>
        <v>#VALUE!</v>
      </c>
      <c r="M126" s="2" t="s">
        <v>21</v>
      </c>
    </row>
    <row r="127" spans="1:14" ht="15.5" x14ac:dyDescent="0.35">
      <c r="A127" s="30" t="s">
        <v>25</v>
      </c>
      <c r="B127" s="30" t="s">
        <v>14</v>
      </c>
      <c r="C127" s="10">
        <v>50</v>
      </c>
      <c r="D127" s="44">
        <v>0</v>
      </c>
      <c r="E127" s="87">
        <f>8*60/1000</f>
        <v>0.48</v>
      </c>
      <c r="F127" s="61">
        <f>12*60/1000</f>
        <v>0.72</v>
      </c>
      <c r="G127" s="50" t="e">
        <f t="shared" si="33"/>
        <v>#VALUE!</v>
      </c>
      <c r="H127" s="106" t="e">
        <f t="shared" si="34"/>
        <v>#VALUE!</v>
      </c>
      <c r="I127" s="37" t="e">
        <f t="shared" si="35"/>
        <v>#VALUE!</v>
      </c>
      <c r="J127" s="17" t="e">
        <f>ROUNDUP(G127/C127,0)</f>
        <v>#VALUE!</v>
      </c>
      <c r="K127" s="92" t="e">
        <f t="shared" si="41"/>
        <v>#VALUE!</v>
      </c>
      <c r="L127" s="42" t="e">
        <f t="shared" si="37"/>
        <v>#VALUE!</v>
      </c>
      <c r="M127" s="2" t="s">
        <v>22</v>
      </c>
    </row>
    <row r="128" spans="1:14" ht="15.5" x14ac:dyDescent="0.35">
      <c r="A128" s="30" t="s">
        <v>37</v>
      </c>
      <c r="B128" s="30" t="s">
        <v>38</v>
      </c>
      <c r="C128" s="10">
        <v>10</v>
      </c>
      <c r="D128" s="44">
        <v>0</v>
      </c>
      <c r="E128" s="87">
        <f>1*60/1000</f>
        <v>0.06</v>
      </c>
      <c r="F128" s="61">
        <f>4*60/1000</f>
        <v>0.24</v>
      </c>
      <c r="G128" s="50" t="e">
        <f t="shared" si="33"/>
        <v>#VALUE!</v>
      </c>
      <c r="H128" s="106" t="e">
        <f t="shared" si="34"/>
        <v>#VALUE!</v>
      </c>
      <c r="I128" s="37" t="e">
        <f t="shared" si="35"/>
        <v>#VALUE!</v>
      </c>
      <c r="J128" s="17" t="e">
        <f t="shared" ref="J128:J129" si="42">ROUNDUP(G128/C128,0)</f>
        <v>#VALUE!</v>
      </c>
      <c r="K128" s="92" t="e">
        <f t="shared" si="41"/>
        <v>#VALUE!</v>
      </c>
      <c r="L128" s="42" t="e">
        <f t="shared" si="37"/>
        <v>#VALUE!</v>
      </c>
      <c r="M128" s="2" t="s">
        <v>22</v>
      </c>
    </row>
    <row r="129" spans="1:14" ht="15.5" x14ac:dyDescent="0.35">
      <c r="A129" s="31" t="s">
        <v>5</v>
      </c>
      <c r="B129" s="31" t="s">
        <v>28</v>
      </c>
      <c r="C129" s="11">
        <v>4</v>
      </c>
      <c r="D129" s="46">
        <v>0</v>
      </c>
      <c r="E129" s="128">
        <f>0.01*60/1000</f>
        <v>5.9999999999999995E-4</v>
      </c>
      <c r="F129" s="64">
        <f>3*60/1000</f>
        <v>0.18</v>
      </c>
      <c r="G129" s="62" t="e">
        <f t="shared" si="33"/>
        <v>#VALUE!</v>
      </c>
      <c r="H129" s="129" t="e">
        <f t="shared" si="34"/>
        <v>#VALUE!</v>
      </c>
      <c r="I129" s="38" t="e">
        <f t="shared" si="35"/>
        <v>#VALUE!</v>
      </c>
      <c r="J129" s="18" t="e">
        <f t="shared" si="42"/>
        <v>#VALUE!</v>
      </c>
      <c r="K129" s="110" t="e">
        <f t="shared" si="41"/>
        <v>#VALUE!</v>
      </c>
      <c r="L129" s="43" t="e">
        <f t="shared" si="37"/>
        <v>#VALUE!</v>
      </c>
      <c r="M129" s="5" t="s">
        <v>34</v>
      </c>
    </row>
    <row r="130" spans="1:14" ht="15.5" x14ac:dyDescent="0.35">
      <c r="A130" s="31" t="s">
        <v>4</v>
      </c>
      <c r="B130" s="31" t="s">
        <v>35</v>
      </c>
      <c r="C130" s="11">
        <v>1</v>
      </c>
      <c r="D130" s="45">
        <v>0</v>
      </c>
      <c r="E130" s="129">
        <f>0.05*60/1000</f>
        <v>3.0000000000000001E-3</v>
      </c>
      <c r="F130" s="64">
        <f>0.2*60/1000</f>
        <v>1.2E-2</v>
      </c>
      <c r="G130" s="63" t="e">
        <f t="shared" si="33"/>
        <v>#VALUE!</v>
      </c>
      <c r="H130" s="131" t="e">
        <f t="shared" si="34"/>
        <v>#VALUE!</v>
      </c>
      <c r="I130" s="38" t="e">
        <f t="shared" si="35"/>
        <v>#VALUE!</v>
      </c>
      <c r="J130" s="18" t="e">
        <f>ROUNDUP(G130/C130,0)</f>
        <v>#VALUE!</v>
      </c>
      <c r="K130" s="110" t="e">
        <f t="shared" si="41"/>
        <v>#VALUE!</v>
      </c>
      <c r="L130" s="43" t="e">
        <f t="shared" si="37"/>
        <v>#VALUE!</v>
      </c>
      <c r="M130" s="5" t="s">
        <v>36</v>
      </c>
    </row>
    <row r="131" spans="1:14" ht="15" thickBot="1" x14ac:dyDescent="0.4"/>
    <row r="132" spans="1:14" ht="18.5" x14ac:dyDescent="0.45">
      <c r="B132" s="146" t="s">
        <v>45</v>
      </c>
      <c r="C132" s="147"/>
      <c r="D132" s="148" t="s">
        <v>58</v>
      </c>
      <c r="E132" s="149"/>
      <c r="F132" s="150"/>
      <c r="G132" s="22"/>
      <c r="H132" s="19" t="s">
        <v>71</v>
      </c>
      <c r="I132" s="20"/>
      <c r="J132" s="19"/>
      <c r="K132" s="20"/>
      <c r="L132" s="20"/>
      <c r="M132" s="20"/>
    </row>
    <row r="133" spans="1:14" ht="18.5" x14ac:dyDescent="0.45">
      <c r="B133" s="151" t="s">
        <v>46</v>
      </c>
      <c r="C133" s="152"/>
      <c r="D133" s="153" t="s">
        <v>58</v>
      </c>
      <c r="E133" s="154"/>
      <c r="F133" s="155"/>
      <c r="G133" s="22"/>
      <c r="H133" s="19"/>
      <c r="I133" s="20" t="s">
        <v>64</v>
      </c>
      <c r="J133" s="19"/>
      <c r="K133" s="20"/>
      <c r="L133" s="20"/>
      <c r="M133" s="20"/>
    </row>
    <row r="134" spans="1:14" ht="18.5" x14ac:dyDescent="0.45">
      <c r="B134" s="151" t="s">
        <v>48</v>
      </c>
      <c r="C134" s="152"/>
      <c r="D134" s="153" t="s">
        <v>58</v>
      </c>
      <c r="E134" s="154"/>
      <c r="F134" s="155"/>
      <c r="G134" s="22"/>
      <c r="H134" s="20"/>
      <c r="I134" s="20" t="s">
        <v>60</v>
      </c>
      <c r="J134" s="20"/>
      <c r="K134" s="20"/>
      <c r="L134" s="20"/>
      <c r="M134" s="20"/>
    </row>
    <row r="135" spans="1:14" ht="19" thickBot="1" x14ac:dyDescent="0.5">
      <c r="B135" s="156" t="s">
        <v>6</v>
      </c>
      <c r="C135" s="157"/>
      <c r="D135" s="158" t="s">
        <v>58</v>
      </c>
      <c r="E135" s="159"/>
      <c r="F135" s="132" t="s">
        <v>47</v>
      </c>
      <c r="G135" s="52"/>
      <c r="H135" s="20"/>
      <c r="I135" s="20" t="s">
        <v>61</v>
      </c>
      <c r="J135" s="20"/>
      <c r="K135" s="20"/>
      <c r="L135" s="20"/>
      <c r="M135" s="20"/>
    </row>
    <row r="136" spans="1:14" x14ac:dyDescent="0.35">
      <c r="H136" s="20"/>
      <c r="I136" s="20" t="s">
        <v>72</v>
      </c>
      <c r="J136" s="20"/>
      <c r="K136" s="20"/>
      <c r="L136" s="20"/>
      <c r="M136" s="20"/>
    </row>
    <row r="137" spans="1:14" x14ac:dyDescent="0.35">
      <c r="H137" s="160" t="s">
        <v>69</v>
      </c>
      <c r="I137" s="160"/>
      <c r="J137" s="160"/>
      <c r="K137" s="160"/>
      <c r="L137" s="160"/>
      <c r="M137" s="160"/>
    </row>
    <row r="138" spans="1:14" x14ac:dyDescent="0.35">
      <c r="H138" s="144" t="s">
        <v>59</v>
      </c>
      <c r="I138" s="144"/>
      <c r="J138" s="144"/>
      <c r="K138" s="144"/>
      <c r="L138" s="20"/>
      <c r="M138" s="20"/>
    </row>
    <row r="139" spans="1:14" x14ac:dyDescent="0.35">
      <c r="H139" s="162" t="s">
        <v>74</v>
      </c>
      <c r="I139" s="162"/>
      <c r="J139" s="162"/>
      <c r="K139" s="162"/>
      <c r="L139" s="162"/>
      <c r="M139" s="162"/>
    </row>
    <row r="140" spans="1:14" x14ac:dyDescent="0.35">
      <c r="H140" s="162"/>
      <c r="I140" s="162"/>
      <c r="J140" s="162"/>
      <c r="K140" s="162"/>
      <c r="L140" s="162"/>
      <c r="M140" s="162"/>
    </row>
    <row r="141" spans="1:14" x14ac:dyDescent="0.35">
      <c r="H141" s="4" t="s">
        <v>26</v>
      </c>
      <c r="J141" s="4"/>
    </row>
    <row r="142" spans="1:14" ht="15" thickBot="1" x14ac:dyDescent="0.4">
      <c r="A142" s="65"/>
      <c r="B142" s="65"/>
      <c r="C142" s="65"/>
      <c r="D142" s="65"/>
      <c r="E142" s="65"/>
      <c r="F142" s="65"/>
      <c r="G142" s="65"/>
      <c r="H142" s="116" t="s">
        <v>27</v>
      </c>
      <c r="I142" s="65"/>
      <c r="J142" s="65"/>
      <c r="K142" s="65"/>
      <c r="L142" s="65"/>
      <c r="M142" s="65"/>
      <c r="N142" s="65"/>
    </row>
    <row r="143" spans="1:14" s="76" customFormat="1" ht="80.25" customHeight="1" thickTop="1" x14ac:dyDescent="0.35">
      <c r="A143" s="75" t="s">
        <v>0</v>
      </c>
      <c r="B143" s="75" t="s">
        <v>7</v>
      </c>
      <c r="C143" s="75" t="s">
        <v>8</v>
      </c>
      <c r="D143" s="73" t="s">
        <v>66</v>
      </c>
      <c r="E143" s="119" t="s">
        <v>96</v>
      </c>
      <c r="F143" s="74" t="s">
        <v>97</v>
      </c>
      <c r="G143" s="75" t="s">
        <v>76</v>
      </c>
      <c r="H143" s="119" t="s">
        <v>100</v>
      </c>
      <c r="I143" s="74" t="s">
        <v>88</v>
      </c>
      <c r="J143" s="75" t="s">
        <v>70</v>
      </c>
      <c r="K143" s="119" t="s">
        <v>29</v>
      </c>
      <c r="L143" s="74" t="s">
        <v>30</v>
      </c>
      <c r="M143" s="75" t="s">
        <v>16</v>
      </c>
    </row>
    <row r="144" spans="1:14" ht="15.5" x14ac:dyDescent="0.35">
      <c r="A144" s="28" t="s">
        <v>1</v>
      </c>
      <c r="B144" s="28" t="s">
        <v>10</v>
      </c>
      <c r="C144" s="6">
        <f>100/1000</f>
        <v>0.1</v>
      </c>
      <c r="D144" s="46">
        <v>0</v>
      </c>
      <c r="E144" s="121">
        <f>0.7/1000</f>
        <v>6.9999999999999999E-4</v>
      </c>
      <c r="F144" s="35">
        <f>10/1000</f>
        <v>0.01</v>
      </c>
      <c r="G144" s="53" t="e">
        <f t="shared" ref="G144:G158" si="43">D144*$D$163*24</f>
        <v>#VALUE!</v>
      </c>
      <c r="H144" s="120" t="e">
        <f t="shared" ref="H144:H158" si="44">E144*$D$163*24</f>
        <v>#VALUE!</v>
      </c>
      <c r="I144" s="34" t="e">
        <f t="shared" ref="I144:I158" si="45">F144*$D$163*24</f>
        <v>#VALUE!</v>
      </c>
      <c r="J144" s="15" t="e">
        <f>ROUNDUP(G144/C144,0)</f>
        <v>#VALUE!</v>
      </c>
      <c r="K144" s="108" t="e">
        <f t="shared" ref="K144:K151" si="46">ROUNDUP(H144/C144,0)</f>
        <v>#VALUE!</v>
      </c>
      <c r="L144" s="39" t="e">
        <f t="shared" ref="L144:L158" si="47">ROUNDUP(I144/C144,0)</f>
        <v>#VALUE!</v>
      </c>
      <c r="M144" s="3" t="s">
        <v>17</v>
      </c>
    </row>
    <row r="145" spans="1:13" ht="15.5" x14ac:dyDescent="0.35">
      <c r="A145" s="28" t="s">
        <v>1</v>
      </c>
      <c r="B145" s="28" t="s">
        <v>49</v>
      </c>
      <c r="C145" s="12">
        <v>0.5</v>
      </c>
      <c r="D145" s="46">
        <v>0</v>
      </c>
      <c r="E145" s="121">
        <f>0.7/1000</f>
        <v>6.9999999999999999E-4</v>
      </c>
      <c r="F145" s="35">
        <f>10/1000</f>
        <v>0.01</v>
      </c>
      <c r="G145" s="53" t="e">
        <f t="shared" si="43"/>
        <v>#VALUE!</v>
      </c>
      <c r="H145" s="120" t="e">
        <f t="shared" si="44"/>
        <v>#VALUE!</v>
      </c>
      <c r="I145" s="34" t="e">
        <f t="shared" si="45"/>
        <v>#VALUE!</v>
      </c>
      <c r="J145" s="15" t="e">
        <f t="shared" ref="J145:J158" si="48">ROUNDUP(G145/C145,0)</f>
        <v>#VALUE!</v>
      </c>
      <c r="K145" s="108" t="e">
        <f t="shared" si="46"/>
        <v>#VALUE!</v>
      </c>
      <c r="L145" s="40" t="e">
        <f t="shared" si="47"/>
        <v>#VALUE!</v>
      </c>
      <c r="M145" s="3" t="s">
        <v>17</v>
      </c>
    </row>
    <row r="146" spans="1:13" ht="15.5" x14ac:dyDescent="0.35">
      <c r="A146" s="28" t="s">
        <v>23</v>
      </c>
      <c r="B146" s="28" t="s">
        <v>13</v>
      </c>
      <c r="C146" s="6">
        <v>2</v>
      </c>
      <c r="D146" s="45">
        <v>0</v>
      </c>
      <c r="E146" s="120">
        <f>0.1*60/1000</f>
        <v>6.0000000000000001E-3</v>
      </c>
      <c r="F146" s="35">
        <f>0.5*60/1000</f>
        <v>0.03</v>
      </c>
      <c r="G146" s="48" t="e">
        <f t="shared" si="43"/>
        <v>#VALUE!</v>
      </c>
      <c r="H146" s="85" t="e">
        <f t="shared" si="44"/>
        <v>#VALUE!</v>
      </c>
      <c r="I146" s="34" t="e">
        <f t="shared" si="45"/>
        <v>#VALUE!</v>
      </c>
      <c r="J146" s="15" t="e">
        <f t="shared" si="48"/>
        <v>#VALUE!</v>
      </c>
      <c r="K146" s="108" t="e">
        <f t="shared" si="46"/>
        <v>#VALUE!</v>
      </c>
      <c r="L146" s="39" t="e">
        <f t="shared" si="47"/>
        <v>#VALUE!</v>
      </c>
      <c r="M146" s="3" t="s">
        <v>18</v>
      </c>
    </row>
    <row r="147" spans="1:13" ht="15.5" x14ac:dyDescent="0.35">
      <c r="A147" s="28" t="s">
        <v>23</v>
      </c>
      <c r="B147" s="28" t="s">
        <v>50</v>
      </c>
      <c r="C147" s="12">
        <v>5</v>
      </c>
      <c r="D147" s="45">
        <v>0</v>
      </c>
      <c r="E147" s="120">
        <f>0.1*60/1000</f>
        <v>6.0000000000000001E-3</v>
      </c>
      <c r="F147" s="35">
        <f>0.5*60/1000</f>
        <v>0.03</v>
      </c>
      <c r="G147" s="48" t="e">
        <f t="shared" si="43"/>
        <v>#VALUE!</v>
      </c>
      <c r="H147" s="85" t="e">
        <f t="shared" si="44"/>
        <v>#VALUE!</v>
      </c>
      <c r="I147" s="35" t="e">
        <f t="shared" si="45"/>
        <v>#VALUE!</v>
      </c>
      <c r="J147" s="15" t="e">
        <f t="shared" si="48"/>
        <v>#VALUE!</v>
      </c>
      <c r="K147" s="89" t="e">
        <f t="shared" si="46"/>
        <v>#VALUE!</v>
      </c>
      <c r="L147" s="40" t="e">
        <f t="shared" si="47"/>
        <v>#VALUE!</v>
      </c>
      <c r="M147" s="3" t="s">
        <v>18</v>
      </c>
    </row>
    <row r="148" spans="1:13" ht="15.5" x14ac:dyDescent="0.35">
      <c r="A148" s="28" t="s">
        <v>31</v>
      </c>
      <c r="B148" s="28" t="s">
        <v>32</v>
      </c>
      <c r="C148" s="7">
        <v>10</v>
      </c>
      <c r="D148" s="44">
        <v>0</v>
      </c>
      <c r="E148" s="85">
        <v>7.0000000000000007E-2</v>
      </c>
      <c r="F148" s="34">
        <v>0.5</v>
      </c>
      <c r="G148" s="47" t="e">
        <f t="shared" si="43"/>
        <v>#VALUE!</v>
      </c>
      <c r="H148" s="104" t="e">
        <f t="shared" si="44"/>
        <v>#VALUE!</v>
      </c>
      <c r="I148" s="34" t="e">
        <f t="shared" si="45"/>
        <v>#VALUE!</v>
      </c>
      <c r="J148" s="15" t="e">
        <f t="shared" si="48"/>
        <v>#VALUE!</v>
      </c>
      <c r="K148" s="108" t="e">
        <f t="shared" si="46"/>
        <v>#VALUE!</v>
      </c>
      <c r="L148" s="39" t="e">
        <f t="shared" si="47"/>
        <v>#VALUE!</v>
      </c>
      <c r="M148" s="3" t="s">
        <v>33</v>
      </c>
    </row>
    <row r="149" spans="1:13" ht="15.5" x14ac:dyDescent="0.35">
      <c r="A149" s="29" t="s">
        <v>3</v>
      </c>
      <c r="B149" s="29" t="s">
        <v>11</v>
      </c>
      <c r="C149" s="9">
        <v>15</v>
      </c>
      <c r="D149" s="44">
        <v>0</v>
      </c>
      <c r="E149" s="86">
        <v>0.02</v>
      </c>
      <c r="F149" s="36">
        <v>0.1</v>
      </c>
      <c r="G149" s="49" t="e">
        <f t="shared" si="43"/>
        <v>#VALUE!</v>
      </c>
      <c r="H149" s="105" t="e">
        <f t="shared" si="44"/>
        <v>#VALUE!</v>
      </c>
      <c r="I149" s="36" t="e">
        <f t="shared" si="45"/>
        <v>#VALUE!</v>
      </c>
      <c r="J149" s="16" t="e">
        <f t="shared" si="48"/>
        <v>#VALUE!</v>
      </c>
      <c r="K149" s="109" t="e">
        <f t="shared" si="46"/>
        <v>#VALUE!</v>
      </c>
      <c r="L149" s="41" t="e">
        <f t="shared" si="47"/>
        <v>#VALUE!</v>
      </c>
      <c r="M149" s="1" t="s">
        <v>19</v>
      </c>
    </row>
    <row r="150" spans="1:13" ht="15.5" x14ac:dyDescent="0.35">
      <c r="A150" s="29" t="s">
        <v>3</v>
      </c>
      <c r="B150" s="29" t="s">
        <v>51</v>
      </c>
      <c r="C150" s="13">
        <v>50</v>
      </c>
      <c r="D150" s="44">
        <v>0</v>
      </c>
      <c r="E150" s="86">
        <v>0.02</v>
      </c>
      <c r="F150" s="36">
        <v>0.1</v>
      </c>
      <c r="G150" s="49" t="e">
        <f t="shared" si="43"/>
        <v>#VALUE!</v>
      </c>
      <c r="H150" s="105" t="e">
        <f t="shared" si="44"/>
        <v>#VALUE!</v>
      </c>
      <c r="I150" s="36" t="e">
        <f t="shared" si="45"/>
        <v>#VALUE!</v>
      </c>
      <c r="J150" s="16" t="e">
        <f t="shared" si="48"/>
        <v>#VALUE!</v>
      </c>
      <c r="K150" s="109" t="e">
        <f t="shared" si="46"/>
        <v>#VALUE!</v>
      </c>
      <c r="L150" s="41" t="e">
        <f t="shared" si="47"/>
        <v>#VALUE!</v>
      </c>
      <c r="M150" s="1" t="s">
        <v>19</v>
      </c>
    </row>
    <row r="151" spans="1:13" ht="15.5" x14ac:dyDescent="0.35">
      <c r="A151" s="29" t="s">
        <v>24</v>
      </c>
      <c r="B151" s="29" t="s">
        <v>15</v>
      </c>
      <c r="C151" s="9">
        <f>1000*20/100</f>
        <v>200</v>
      </c>
      <c r="D151" s="25">
        <v>0</v>
      </c>
      <c r="E151" s="105">
        <v>0.3</v>
      </c>
      <c r="F151" s="36">
        <v>3</v>
      </c>
      <c r="G151" s="49" t="e">
        <f t="shared" si="43"/>
        <v>#VALUE!</v>
      </c>
      <c r="H151" s="105" t="e">
        <f t="shared" si="44"/>
        <v>#VALUE!</v>
      </c>
      <c r="I151" s="36" t="e">
        <f t="shared" si="45"/>
        <v>#VALUE!</v>
      </c>
      <c r="J151" s="16" t="e">
        <f t="shared" si="48"/>
        <v>#VALUE!</v>
      </c>
      <c r="K151" s="109" t="e">
        <f t="shared" si="46"/>
        <v>#VALUE!</v>
      </c>
      <c r="L151" s="41" t="e">
        <f t="shared" si="47"/>
        <v>#VALUE!</v>
      </c>
      <c r="M151" s="1" t="s">
        <v>20</v>
      </c>
    </row>
    <row r="152" spans="1:13" ht="15.5" x14ac:dyDescent="0.35">
      <c r="A152" s="29" t="s">
        <v>24</v>
      </c>
      <c r="B152" s="29" t="s">
        <v>52</v>
      </c>
      <c r="C152" s="13">
        <v>500</v>
      </c>
      <c r="D152" s="25">
        <v>0</v>
      </c>
      <c r="E152" s="105">
        <v>0.3</v>
      </c>
      <c r="F152" s="36">
        <v>3</v>
      </c>
      <c r="G152" s="49" t="e">
        <f t="shared" si="43"/>
        <v>#VALUE!</v>
      </c>
      <c r="H152" s="105" t="e">
        <f t="shared" si="44"/>
        <v>#VALUE!</v>
      </c>
      <c r="I152" s="36" t="e">
        <f t="shared" si="45"/>
        <v>#VALUE!</v>
      </c>
      <c r="J152" s="16" t="e">
        <f t="shared" si="48"/>
        <v>#VALUE!</v>
      </c>
      <c r="K152" s="109" t="e">
        <f>ROUNDUP(H152/C152,0)</f>
        <v>#VALUE!</v>
      </c>
      <c r="L152" s="41" t="e">
        <f t="shared" si="47"/>
        <v>#VALUE!</v>
      </c>
      <c r="M152" s="1" t="s">
        <v>20</v>
      </c>
    </row>
    <row r="153" spans="1:13" ht="15.5" x14ac:dyDescent="0.35">
      <c r="A153" s="29" t="s">
        <v>41</v>
      </c>
      <c r="B153" s="29" t="s">
        <v>42</v>
      </c>
      <c r="C153" s="8">
        <f>200/1000</f>
        <v>0.2</v>
      </c>
      <c r="D153" s="46">
        <v>0</v>
      </c>
      <c r="E153" s="122">
        <f>0.2/1000</f>
        <v>2.0000000000000001E-4</v>
      </c>
      <c r="F153" s="32">
        <f>0.7/1000</f>
        <v>6.9999999999999999E-4</v>
      </c>
      <c r="G153" s="54" t="e">
        <f t="shared" si="43"/>
        <v>#VALUE!</v>
      </c>
      <c r="H153" s="130" t="e">
        <f t="shared" si="44"/>
        <v>#VALUE!</v>
      </c>
      <c r="I153" s="36" t="e">
        <f t="shared" si="45"/>
        <v>#VALUE!</v>
      </c>
      <c r="J153" s="16" t="e">
        <f t="shared" si="48"/>
        <v>#VALUE!</v>
      </c>
      <c r="K153" s="109" t="e">
        <f t="shared" ref="K153:K158" si="49">ROUNDUP(H153/C153,0)</f>
        <v>#VALUE!</v>
      </c>
      <c r="L153" s="41" t="e">
        <f t="shared" si="47"/>
        <v>#VALUE!</v>
      </c>
      <c r="M153" s="1" t="s">
        <v>20</v>
      </c>
    </row>
    <row r="154" spans="1:13" ht="15.5" x14ac:dyDescent="0.35">
      <c r="A154" s="30" t="s">
        <v>2</v>
      </c>
      <c r="B154" s="30" t="s">
        <v>12</v>
      </c>
      <c r="C154" s="10">
        <v>50</v>
      </c>
      <c r="D154" s="25">
        <v>0</v>
      </c>
      <c r="E154" s="106">
        <f>5*60/1000</f>
        <v>0.3</v>
      </c>
      <c r="F154" s="37">
        <f>20*60/1000</f>
        <v>1.2</v>
      </c>
      <c r="G154" s="50" t="e">
        <f t="shared" si="43"/>
        <v>#VALUE!</v>
      </c>
      <c r="H154" s="106" t="e">
        <f t="shared" si="44"/>
        <v>#VALUE!</v>
      </c>
      <c r="I154" s="37" t="e">
        <f t="shared" si="45"/>
        <v>#VALUE!</v>
      </c>
      <c r="J154" s="17" t="e">
        <f t="shared" si="48"/>
        <v>#VALUE!</v>
      </c>
      <c r="K154" s="92" t="e">
        <f t="shared" si="49"/>
        <v>#VALUE!</v>
      </c>
      <c r="L154" s="42" t="e">
        <f t="shared" si="47"/>
        <v>#VALUE!</v>
      </c>
      <c r="M154" s="2" t="s">
        <v>21</v>
      </c>
    </row>
    <row r="155" spans="1:13" ht="15.5" x14ac:dyDescent="0.35">
      <c r="A155" s="30" t="s">
        <v>25</v>
      </c>
      <c r="B155" s="30" t="s">
        <v>14</v>
      </c>
      <c r="C155" s="10">
        <v>50</v>
      </c>
      <c r="D155" s="44">
        <v>0</v>
      </c>
      <c r="E155" s="87">
        <f>8*60/1000</f>
        <v>0.48</v>
      </c>
      <c r="F155" s="61">
        <f>12*60/1000</f>
        <v>0.72</v>
      </c>
      <c r="G155" s="50" t="e">
        <f t="shared" si="43"/>
        <v>#VALUE!</v>
      </c>
      <c r="H155" s="106" t="e">
        <f t="shared" si="44"/>
        <v>#VALUE!</v>
      </c>
      <c r="I155" s="37" t="e">
        <f t="shared" si="45"/>
        <v>#VALUE!</v>
      </c>
      <c r="J155" s="17" t="e">
        <f t="shared" si="48"/>
        <v>#VALUE!</v>
      </c>
      <c r="K155" s="92" t="e">
        <f t="shared" si="49"/>
        <v>#VALUE!</v>
      </c>
      <c r="L155" s="42" t="e">
        <f t="shared" si="47"/>
        <v>#VALUE!</v>
      </c>
      <c r="M155" s="2" t="s">
        <v>22</v>
      </c>
    </row>
    <row r="156" spans="1:13" ht="15.5" x14ac:dyDescent="0.35">
      <c r="A156" s="30" t="s">
        <v>37</v>
      </c>
      <c r="B156" s="30" t="s">
        <v>38</v>
      </c>
      <c r="C156" s="10">
        <v>10</v>
      </c>
      <c r="D156" s="44">
        <v>0</v>
      </c>
      <c r="E156" s="87">
        <f>1*60/1000</f>
        <v>0.06</v>
      </c>
      <c r="F156" s="61">
        <f>4*60/1000</f>
        <v>0.24</v>
      </c>
      <c r="G156" s="50" t="e">
        <f t="shared" si="43"/>
        <v>#VALUE!</v>
      </c>
      <c r="H156" s="106" t="e">
        <f t="shared" si="44"/>
        <v>#VALUE!</v>
      </c>
      <c r="I156" s="37" t="e">
        <f t="shared" si="45"/>
        <v>#VALUE!</v>
      </c>
      <c r="J156" s="17" t="e">
        <f t="shared" si="48"/>
        <v>#VALUE!</v>
      </c>
      <c r="K156" s="92" t="e">
        <f t="shared" si="49"/>
        <v>#VALUE!</v>
      </c>
      <c r="L156" s="42" t="e">
        <f t="shared" si="47"/>
        <v>#VALUE!</v>
      </c>
      <c r="M156" s="2" t="s">
        <v>22</v>
      </c>
    </row>
    <row r="157" spans="1:13" ht="15.5" x14ac:dyDescent="0.35">
      <c r="A157" s="31" t="s">
        <v>5</v>
      </c>
      <c r="B157" s="31" t="s">
        <v>28</v>
      </c>
      <c r="C157" s="11">
        <v>4</v>
      </c>
      <c r="D157" s="46">
        <v>0</v>
      </c>
      <c r="E157" s="128">
        <f>0.01*60/1000</f>
        <v>5.9999999999999995E-4</v>
      </c>
      <c r="F157" s="64">
        <f>3*60/1000</f>
        <v>0.18</v>
      </c>
      <c r="G157" s="62" t="e">
        <f t="shared" si="43"/>
        <v>#VALUE!</v>
      </c>
      <c r="H157" s="129" t="e">
        <f t="shared" si="44"/>
        <v>#VALUE!</v>
      </c>
      <c r="I157" s="38" t="e">
        <f t="shared" si="45"/>
        <v>#VALUE!</v>
      </c>
      <c r="J157" s="18" t="e">
        <f t="shared" si="48"/>
        <v>#VALUE!</v>
      </c>
      <c r="K157" s="110" t="e">
        <f t="shared" si="49"/>
        <v>#VALUE!</v>
      </c>
      <c r="L157" s="43" t="e">
        <f t="shared" si="47"/>
        <v>#VALUE!</v>
      </c>
      <c r="M157" s="5" t="s">
        <v>34</v>
      </c>
    </row>
    <row r="158" spans="1:13" ht="15.5" x14ac:dyDescent="0.35">
      <c r="A158" s="31" t="s">
        <v>4</v>
      </c>
      <c r="B158" s="31" t="s">
        <v>35</v>
      </c>
      <c r="C158" s="11">
        <v>1</v>
      </c>
      <c r="D158" s="45">
        <v>0</v>
      </c>
      <c r="E158" s="129">
        <f>0.05*60/1000</f>
        <v>3.0000000000000001E-3</v>
      </c>
      <c r="F158" s="64">
        <f>0.2*60/1000</f>
        <v>1.2E-2</v>
      </c>
      <c r="G158" s="63" t="e">
        <f t="shared" si="43"/>
        <v>#VALUE!</v>
      </c>
      <c r="H158" s="131" t="e">
        <f t="shared" si="44"/>
        <v>#VALUE!</v>
      </c>
      <c r="I158" s="38" t="e">
        <f t="shared" si="45"/>
        <v>#VALUE!</v>
      </c>
      <c r="J158" s="18" t="e">
        <f t="shared" si="48"/>
        <v>#VALUE!</v>
      </c>
      <c r="K158" s="110" t="e">
        <f t="shared" si="49"/>
        <v>#VALUE!</v>
      </c>
      <c r="L158" s="43" t="e">
        <f t="shared" si="47"/>
        <v>#VALUE!</v>
      </c>
      <c r="M158" s="5" t="s">
        <v>36</v>
      </c>
    </row>
    <row r="159" spans="1:13" ht="15" thickBot="1" x14ac:dyDescent="0.4"/>
    <row r="160" spans="1:13" ht="18.5" x14ac:dyDescent="0.45">
      <c r="B160" s="146" t="s">
        <v>45</v>
      </c>
      <c r="C160" s="147"/>
      <c r="D160" s="148" t="s">
        <v>58</v>
      </c>
      <c r="E160" s="149"/>
      <c r="F160" s="150"/>
      <c r="G160" s="22"/>
      <c r="H160" s="19" t="s">
        <v>71</v>
      </c>
      <c r="I160" s="20"/>
      <c r="J160" s="19"/>
      <c r="K160" s="20"/>
      <c r="L160" s="20"/>
      <c r="M160" s="20"/>
    </row>
    <row r="161" spans="1:14" ht="18.5" x14ac:dyDescent="0.45">
      <c r="B161" s="151" t="s">
        <v>46</v>
      </c>
      <c r="C161" s="152"/>
      <c r="D161" s="153" t="s">
        <v>58</v>
      </c>
      <c r="E161" s="154"/>
      <c r="F161" s="155"/>
      <c r="G161" s="22"/>
      <c r="H161" s="19"/>
      <c r="I161" s="20" t="s">
        <v>64</v>
      </c>
      <c r="J161" s="19"/>
      <c r="K161" s="20"/>
      <c r="L161" s="20"/>
      <c r="M161" s="20"/>
    </row>
    <row r="162" spans="1:14" ht="18.5" x14ac:dyDescent="0.45">
      <c r="B162" s="151" t="s">
        <v>48</v>
      </c>
      <c r="C162" s="152"/>
      <c r="D162" s="153" t="s">
        <v>58</v>
      </c>
      <c r="E162" s="154"/>
      <c r="F162" s="155"/>
      <c r="G162" s="22"/>
      <c r="H162" s="20"/>
      <c r="I162" s="20" t="s">
        <v>60</v>
      </c>
      <c r="J162" s="20"/>
      <c r="K162" s="20"/>
      <c r="L162" s="20"/>
      <c r="M162" s="20"/>
    </row>
    <row r="163" spans="1:14" ht="19" thickBot="1" x14ac:dyDescent="0.5">
      <c r="B163" s="156" t="s">
        <v>6</v>
      </c>
      <c r="C163" s="157"/>
      <c r="D163" s="158" t="s">
        <v>58</v>
      </c>
      <c r="E163" s="159"/>
      <c r="F163" s="132" t="s">
        <v>47</v>
      </c>
      <c r="G163" s="52"/>
      <c r="H163" s="20"/>
      <c r="I163" s="20" t="s">
        <v>61</v>
      </c>
      <c r="J163" s="20"/>
      <c r="K163" s="20"/>
      <c r="L163" s="20"/>
      <c r="M163" s="20"/>
    </row>
    <row r="164" spans="1:14" x14ac:dyDescent="0.35">
      <c r="H164" s="20"/>
      <c r="I164" s="20" t="s">
        <v>72</v>
      </c>
      <c r="J164" s="20"/>
      <c r="K164" s="20"/>
      <c r="L164" s="20"/>
      <c r="M164" s="20"/>
    </row>
    <row r="165" spans="1:14" x14ac:dyDescent="0.35">
      <c r="H165" s="160" t="s">
        <v>69</v>
      </c>
      <c r="I165" s="160"/>
      <c r="J165" s="160"/>
      <c r="K165" s="160"/>
      <c r="L165" s="160"/>
      <c r="M165" s="160"/>
    </row>
    <row r="166" spans="1:14" x14ac:dyDescent="0.35">
      <c r="H166" s="144" t="s">
        <v>59</v>
      </c>
      <c r="I166" s="144"/>
      <c r="J166" s="144"/>
      <c r="K166" s="144"/>
      <c r="L166" s="20"/>
      <c r="M166" s="20"/>
    </row>
    <row r="167" spans="1:14" x14ac:dyDescent="0.35">
      <c r="H167" s="162" t="s">
        <v>74</v>
      </c>
      <c r="I167" s="162"/>
      <c r="J167" s="162"/>
      <c r="K167" s="162"/>
      <c r="L167" s="162"/>
      <c r="M167" s="162"/>
    </row>
    <row r="168" spans="1:14" x14ac:dyDescent="0.35">
      <c r="H168" s="162"/>
      <c r="I168" s="162"/>
      <c r="J168" s="162"/>
      <c r="K168" s="162"/>
      <c r="L168" s="162"/>
      <c r="M168" s="162"/>
    </row>
    <row r="169" spans="1:14" x14ac:dyDescent="0.35">
      <c r="H169" s="4" t="s">
        <v>26</v>
      </c>
      <c r="J169" s="4"/>
    </row>
    <row r="170" spans="1:14" ht="15" thickBot="1" x14ac:dyDescent="0.4">
      <c r="A170" s="65"/>
      <c r="B170" s="65"/>
      <c r="C170" s="65"/>
      <c r="D170" s="65"/>
      <c r="E170" s="65"/>
      <c r="F170" s="65"/>
      <c r="G170" s="65"/>
      <c r="H170" s="116" t="s">
        <v>27</v>
      </c>
      <c r="I170" s="65"/>
      <c r="J170" s="65"/>
      <c r="K170" s="65"/>
      <c r="L170" s="65"/>
      <c r="M170" s="65"/>
      <c r="N170" s="65"/>
    </row>
    <row r="171" spans="1:14" s="76" customFormat="1" ht="80.25" customHeight="1" thickTop="1" x14ac:dyDescent="0.35">
      <c r="A171" s="75" t="s">
        <v>0</v>
      </c>
      <c r="B171" s="75" t="s">
        <v>7</v>
      </c>
      <c r="C171" s="75" t="s">
        <v>8</v>
      </c>
      <c r="D171" s="73" t="s">
        <v>66</v>
      </c>
      <c r="E171" s="119" t="s">
        <v>96</v>
      </c>
      <c r="F171" s="74" t="s">
        <v>97</v>
      </c>
      <c r="G171" s="75" t="s">
        <v>76</v>
      </c>
      <c r="H171" s="119" t="s">
        <v>100</v>
      </c>
      <c r="I171" s="74" t="s">
        <v>88</v>
      </c>
      <c r="J171" s="75" t="s">
        <v>70</v>
      </c>
      <c r="K171" s="119" t="s">
        <v>29</v>
      </c>
      <c r="L171" s="74" t="s">
        <v>30</v>
      </c>
      <c r="M171" s="75" t="s">
        <v>16</v>
      </c>
    </row>
    <row r="172" spans="1:14" ht="15.5" x14ac:dyDescent="0.35">
      <c r="A172" s="28" t="s">
        <v>1</v>
      </c>
      <c r="B172" s="28" t="s">
        <v>10</v>
      </c>
      <c r="C172" s="6">
        <f>100/1000</f>
        <v>0.1</v>
      </c>
      <c r="D172" s="46">
        <v>0</v>
      </c>
      <c r="E172" s="121">
        <f>0.7/1000</f>
        <v>6.9999999999999999E-4</v>
      </c>
      <c r="F172" s="35">
        <f>10/1000</f>
        <v>0.01</v>
      </c>
      <c r="G172" s="53" t="e">
        <f t="shared" ref="G172:G186" si="50">D172*$D$191*24</f>
        <v>#VALUE!</v>
      </c>
      <c r="H172" s="120" t="e">
        <f t="shared" ref="H172:H186" si="51">E172*$D$191*24</f>
        <v>#VALUE!</v>
      </c>
      <c r="I172" s="34" t="e">
        <f t="shared" ref="I172:I186" si="52">F172*$D$191*24</f>
        <v>#VALUE!</v>
      </c>
      <c r="J172" s="15" t="e">
        <f>ROUNDUP(G172/C172,0)</f>
        <v>#VALUE!</v>
      </c>
      <c r="K172" s="108" t="e">
        <f t="shared" ref="K172:K179" si="53">ROUNDUP(H172/C172,0)</f>
        <v>#VALUE!</v>
      </c>
      <c r="L172" s="39" t="e">
        <f t="shared" ref="L172:L186" si="54">ROUNDUP(I172/C172,0)</f>
        <v>#VALUE!</v>
      </c>
      <c r="M172" s="3" t="s">
        <v>17</v>
      </c>
    </row>
    <row r="173" spans="1:14" ht="15.5" x14ac:dyDescent="0.35">
      <c r="A173" s="28" t="s">
        <v>1</v>
      </c>
      <c r="B173" s="28" t="s">
        <v>49</v>
      </c>
      <c r="C173" s="12">
        <v>0.5</v>
      </c>
      <c r="D173" s="46">
        <v>0</v>
      </c>
      <c r="E173" s="121">
        <f>0.7/1000</f>
        <v>6.9999999999999999E-4</v>
      </c>
      <c r="F173" s="35">
        <f>10/1000</f>
        <v>0.01</v>
      </c>
      <c r="G173" s="53" t="e">
        <f t="shared" si="50"/>
        <v>#VALUE!</v>
      </c>
      <c r="H173" s="120" t="e">
        <f t="shared" si="51"/>
        <v>#VALUE!</v>
      </c>
      <c r="I173" s="34" t="e">
        <f t="shared" si="52"/>
        <v>#VALUE!</v>
      </c>
      <c r="J173" s="15" t="e">
        <f t="shared" ref="J173:J186" si="55">ROUNDUP(G173/C173,0)</f>
        <v>#VALUE!</v>
      </c>
      <c r="K173" s="108" t="e">
        <f t="shared" si="53"/>
        <v>#VALUE!</v>
      </c>
      <c r="L173" s="40" t="e">
        <f t="shared" si="54"/>
        <v>#VALUE!</v>
      </c>
      <c r="M173" s="3" t="s">
        <v>17</v>
      </c>
    </row>
    <row r="174" spans="1:14" ht="15.5" x14ac:dyDescent="0.35">
      <c r="A174" s="28" t="s">
        <v>23</v>
      </c>
      <c r="B174" s="28" t="s">
        <v>13</v>
      </c>
      <c r="C174" s="6">
        <v>2</v>
      </c>
      <c r="D174" s="45">
        <v>0</v>
      </c>
      <c r="E174" s="120">
        <f>0.1*60/1000</f>
        <v>6.0000000000000001E-3</v>
      </c>
      <c r="F174" s="35">
        <f>0.5*60/1000</f>
        <v>0.03</v>
      </c>
      <c r="G174" s="48" t="e">
        <f t="shared" si="50"/>
        <v>#VALUE!</v>
      </c>
      <c r="H174" s="85" t="e">
        <f t="shared" si="51"/>
        <v>#VALUE!</v>
      </c>
      <c r="I174" s="34" t="e">
        <f t="shared" si="52"/>
        <v>#VALUE!</v>
      </c>
      <c r="J174" s="15" t="e">
        <f t="shared" si="55"/>
        <v>#VALUE!</v>
      </c>
      <c r="K174" s="108" t="e">
        <f t="shared" si="53"/>
        <v>#VALUE!</v>
      </c>
      <c r="L174" s="39" t="e">
        <f t="shared" si="54"/>
        <v>#VALUE!</v>
      </c>
      <c r="M174" s="3" t="s">
        <v>18</v>
      </c>
    </row>
    <row r="175" spans="1:14" ht="15.5" x14ac:dyDescent="0.35">
      <c r="A175" s="28" t="s">
        <v>23</v>
      </c>
      <c r="B175" s="28" t="s">
        <v>50</v>
      </c>
      <c r="C175" s="12">
        <v>5</v>
      </c>
      <c r="D175" s="45">
        <v>0</v>
      </c>
      <c r="E175" s="120">
        <f>0.1*60/1000</f>
        <v>6.0000000000000001E-3</v>
      </c>
      <c r="F175" s="35">
        <f>0.5*60/1000</f>
        <v>0.03</v>
      </c>
      <c r="G175" s="48" t="e">
        <f t="shared" si="50"/>
        <v>#VALUE!</v>
      </c>
      <c r="H175" s="85" t="e">
        <f t="shared" si="51"/>
        <v>#VALUE!</v>
      </c>
      <c r="I175" s="35" t="e">
        <f t="shared" si="52"/>
        <v>#VALUE!</v>
      </c>
      <c r="J175" s="15" t="e">
        <f t="shared" si="55"/>
        <v>#VALUE!</v>
      </c>
      <c r="K175" s="89" t="e">
        <f t="shared" si="53"/>
        <v>#VALUE!</v>
      </c>
      <c r="L175" s="40" t="e">
        <f t="shared" si="54"/>
        <v>#VALUE!</v>
      </c>
      <c r="M175" s="3" t="s">
        <v>18</v>
      </c>
    </row>
    <row r="176" spans="1:14" ht="15.5" x14ac:dyDescent="0.35">
      <c r="A176" s="28" t="s">
        <v>31</v>
      </c>
      <c r="B176" s="28" t="s">
        <v>32</v>
      </c>
      <c r="C176" s="7">
        <v>10</v>
      </c>
      <c r="D176" s="44">
        <v>0</v>
      </c>
      <c r="E176" s="85">
        <v>7.0000000000000007E-2</v>
      </c>
      <c r="F176" s="34">
        <v>0.5</v>
      </c>
      <c r="G176" s="47" t="e">
        <f t="shared" si="50"/>
        <v>#VALUE!</v>
      </c>
      <c r="H176" s="104" t="e">
        <f t="shared" si="51"/>
        <v>#VALUE!</v>
      </c>
      <c r="I176" s="34" t="e">
        <f t="shared" si="52"/>
        <v>#VALUE!</v>
      </c>
      <c r="J176" s="15" t="e">
        <f t="shared" si="55"/>
        <v>#VALUE!</v>
      </c>
      <c r="K176" s="108" t="e">
        <f t="shared" si="53"/>
        <v>#VALUE!</v>
      </c>
      <c r="L176" s="39" t="e">
        <f t="shared" si="54"/>
        <v>#VALUE!</v>
      </c>
      <c r="M176" s="3" t="s">
        <v>33</v>
      </c>
    </row>
    <row r="177" spans="1:13" ht="15.5" x14ac:dyDescent="0.35">
      <c r="A177" s="29" t="s">
        <v>3</v>
      </c>
      <c r="B177" s="29" t="s">
        <v>11</v>
      </c>
      <c r="C177" s="9">
        <v>15</v>
      </c>
      <c r="D177" s="44">
        <v>0</v>
      </c>
      <c r="E177" s="86">
        <v>0.02</v>
      </c>
      <c r="F177" s="36">
        <v>0.1</v>
      </c>
      <c r="G177" s="49" t="e">
        <f t="shared" si="50"/>
        <v>#VALUE!</v>
      </c>
      <c r="H177" s="105" t="e">
        <f t="shared" si="51"/>
        <v>#VALUE!</v>
      </c>
      <c r="I177" s="36" t="e">
        <f t="shared" si="52"/>
        <v>#VALUE!</v>
      </c>
      <c r="J177" s="16" t="e">
        <f t="shared" si="55"/>
        <v>#VALUE!</v>
      </c>
      <c r="K177" s="109" t="e">
        <f t="shared" si="53"/>
        <v>#VALUE!</v>
      </c>
      <c r="L177" s="41" t="e">
        <f t="shared" si="54"/>
        <v>#VALUE!</v>
      </c>
      <c r="M177" s="1" t="s">
        <v>19</v>
      </c>
    </row>
    <row r="178" spans="1:13" ht="15.5" x14ac:dyDescent="0.35">
      <c r="A178" s="29" t="s">
        <v>3</v>
      </c>
      <c r="B178" s="29" t="s">
        <v>51</v>
      </c>
      <c r="C178" s="13">
        <v>50</v>
      </c>
      <c r="D178" s="44">
        <v>0</v>
      </c>
      <c r="E178" s="86">
        <v>0.02</v>
      </c>
      <c r="F178" s="36">
        <v>0.1</v>
      </c>
      <c r="G178" s="49" t="e">
        <f t="shared" si="50"/>
        <v>#VALUE!</v>
      </c>
      <c r="H178" s="105" t="e">
        <f t="shared" si="51"/>
        <v>#VALUE!</v>
      </c>
      <c r="I178" s="36" t="e">
        <f t="shared" si="52"/>
        <v>#VALUE!</v>
      </c>
      <c r="J178" s="16" t="e">
        <f t="shared" si="55"/>
        <v>#VALUE!</v>
      </c>
      <c r="K178" s="109" t="e">
        <f t="shared" si="53"/>
        <v>#VALUE!</v>
      </c>
      <c r="L178" s="41" t="e">
        <f t="shared" si="54"/>
        <v>#VALUE!</v>
      </c>
      <c r="M178" s="1" t="s">
        <v>19</v>
      </c>
    </row>
    <row r="179" spans="1:13" ht="15.5" x14ac:dyDescent="0.35">
      <c r="A179" s="29" t="s">
        <v>24</v>
      </c>
      <c r="B179" s="29" t="s">
        <v>15</v>
      </c>
      <c r="C179" s="9">
        <f>1000*20/100</f>
        <v>200</v>
      </c>
      <c r="D179" s="25">
        <v>0</v>
      </c>
      <c r="E179" s="105">
        <v>0.3</v>
      </c>
      <c r="F179" s="36">
        <v>3</v>
      </c>
      <c r="G179" s="49" t="e">
        <f t="shared" si="50"/>
        <v>#VALUE!</v>
      </c>
      <c r="H179" s="105" t="e">
        <f t="shared" si="51"/>
        <v>#VALUE!</v>
      </c>
      <c r="I179" s="36" t="e">
        <f t="shared" si="52"/>
        <v>#VALUE!</v>
      </c>
      <c r="J179" s="16" t="e">
        <f t="shared" si="55"/>
        <v>#VALUE!</v>
      </c>
      <c r="K179" s="109" t="e">
        <f t="shared" si="53"/>
        <v>#VALUE!</v>
      </c>
      <c r="L179" s="41" t="e">
        <f t="shared" si="54"/>
        <v>#VALUE!</v>
      </c>
      <c r="M179" s="1" t="s">
        <v>20</v>
      </c>
    </row>
    <row r="180" spans="1:13" ht="15.5" x14ac:dyDescent="0.35">
      <c r="A180" s="29" t="s">
        <v>24</v>
      </c>
      <c r="B180" s="29" t="s">
        <v>52</v>
      </c>
      <c r="C180" s="13">
        <v>500</v>
      </c>
      <c r="D180" s="25">
        <v>0</v>
      </c>
      <c r="E180" s="105">
        <v>0.3</v>
      </c>
      <c r="F180" s="36">
        <v>3</v>
      </c>
      <c r="G180" s="49" t="e">
        <f t="shared" si="50"/>
        <v>#VALUE!</v>
      </c>
      <c r="H180" s="105" t="e">
        <f t="shared" si="51"/>
        <v>#VALUE!</v>
      </c>
      <c r="I180" s="36" t="e">
        <f t="shared" si="52"/>
        <v>#VALUE!</v>
      </c>
      <c r="J180" s="16" t="e">
        <f t="shared" si="55"/>
        <v>#VALUE!</v>
      </c>
      <c r="K180" s="109" t="e">
        <f>ROUNDUP(H180/C180,0)</f>
        <v>#VALUE!</v>
      </c>
      <c r="L180" s="41" t="e">
        <f t="shared" si="54"/>
        <v>#VALUE!</v>
      </c>
      <c r="M180" s="1" t="s">
        <v>20</v>
      </c>
    </row>
    <row r="181" spans="1:13" ht="15.5" x14ac:dyDescent="0.35">
      <c r="A181" s="29" t="s">
        <v>41</v>
      </c>
      <c r="B181" s="29" t="s">
        <v>42</v>
      </c>
      <c r="C181" s="8">
        <f>200/1000</f>
        <v>0.2</v>
      </c>
      <c r="D181" s="46">
        <v>0</v>
      </c>
      <c r="E181" s="122">
        <f>0.2/1000</f>
        <v>2.0000000000000001E-4</v>
      </c>
      <c r="F181" s="32">
        <f>0.7/1000</f>
        <v>6.9999999999999999E-4</v>
      </c>
      <c r="G181" s="54" t="e">
        <f t="shared" si="50"/>
        <v>#VALUE!</v>
      </c>
      <c r="H181" s="130" t="e">
        <f t="shared" si="51"/>
        <v>#VALUE!</v>
      </c>
      <c r="I181" s="36" t="e">
        <f t="shared" si="52"/>
        <v>#VALUE!</v>
      </c>
      <c r="J181" s="16" t="e">
        <f t="shared" si="55"/>
        <v>#VALUE!</v>
      </c>
      <c r="K181" s="109" t="e">
        <f t="shared" ref="K181:K186" si="56">ROUNDUP(H181/C181,0)</f>
        <v>#VALUE!</v>
      </c>
      <c r="L181" s="41" t="e">
        <f t="shared" si="54"/>
        <v>#VALUE!</v>
      </c>
      <c r="M181" s="1" t="s">
        <v>20</v>
      </c>
    </row>
    <row r="182" spans="1:13" ht="15.5" x14ac:dyDescent="0.35">
      <c r="A182" s="30" t="s">
        <v>2</v>
      </c>
      <c r="B182" s="30" t="s">
        <v>12</v>
      </c>
      <c r="C182" s="10">
        <v>50</v>
      </c>
      <c r="D182" s="25">
        <v>0</v>
      </c>
      <c r="E182" s="106">
        <f>5*60/1000</f>
        <v>0.3</v>
      </c>
      <c r="F182" s="37">
        <f>20*60/1000</f>
        <v>1.2</v>
      </c>
      <c r="G182" s="50" t="e">
        <f t="shared" si="50"/>
        <v>#VALUE!</v>
      </c>
      <c r="H182" s="106" t="e">
        <f t="shared" si="51"/>
        <v>#VALUE!</v>
      </c>
      <c r="I182" s="37" t="e">
        <f t="shared" si="52"/>
        <v>#VALUE!</v>
      </c>
      <c r="J182" s="17" t="e">
        <f t="shared" si="55"/>
        <v>#VALUE!</v>
      </c>
      <c r="K182" s="92" t="e">
        <f t="shared" si="56"/>
        <v>#VALUE!</v>
      </c>
      <c r="L182" s="42" t="e">
        <f t="shared" si="54"/>
        <v>#VALUE!</v>
      </c>
      <c r="M182" s="2" t="s">
        <v>21</v>
      </c>
    </row>
    <row r="183" spans="1:13" ht="15.5" x14ac:dyDescent="0.35">
      <c r="A183" s="30" t="s">
        <v>25</v>
      </c>
      <c r="B183" s="30" t="s">
        <v>14</v>
      </c>
      <c r="C183" s="10">
        <v>50</v>
      </c>
      <c r="D183" s="44">
        <v>0</v>
      </c>
      <c r="E183" s="87">
        <f>8*60/1000</f>
        <v>0.48</v>
      </c>
      <c r="F183" s="61">
        <f>12*60/1000</f>
        <v>0.72</v>
      </c>
      <c r="G183" s="50" t="e">
        <f t="shared" si="50"/>
        <v>#VALUE!</v>
      </c>
      <c r="H183" s="106" t="e">
        <f t="shared" si="51"/>
        <v>#VALUE!</v>
      </c>
      <c r="I183" s="37" t="e">
        <f t="shared" si="52"/>
        <v>#VALUE!</v>
      </c>
      <c r="J183" s="17" t="e">
        <f t="shared" si="55"/>
        <v>#VALUE!</v>
      </c>
      <c r="K183" s="92" t="e">
        <f t="shared" si="56"/>
        <v>#VALUE!</v>
      </c>
      <c r="L183" s="42" t="e">
        <f t="shared" si="54"/>
        <v>#VALUE!</v>
      </c>
      <c r="M183" s="2" t="s">
        <v>22</v>
      </c>
    </row>
    <row r="184" spans="1:13" ht="15.5" x14ac:dyDescent="0.35">
      <c r="A184" s="30" t="s">
        <v>37</v>
      </c>
      <c r="B184" s="30" t="s">
        <v>38</v>
      </c>
      <c r="C184" s="10">
        <v>10</v>
      </c>
      <c r="D184" s="44">
        <v>0</v>
      </c>
      <c r="E184" s="87">
        <f>1*60/1000</f>
        <v>0.06</v>
      </c>
      <c r="F184" s="61">
        <f>4*60/1000</f>
        <v>0.24</v>
      </c>
      <c r="G184" s="50" t="e">
        <f t="shared" si="50"/>
        <v>#VALUE!</v>
      </c>
      <c r="H184" s="106" t="e">
        <f t="shared" si="51"/>
        <v>#VALUE!</v>
      </c>
      <c r="I184" s="37" t="e">
        <f t="shared" si="52"/>
        <v>#VALUE!</v>
      </c>
      <c r="J184" s="17" t="e">
        <f t="shared" si="55"/>
        <v>#VALUE!</v>
      </c>
      <c r="K184" s="92" t="e">
        <f t="shared" si="56"/>
        <v>#VALUE!</v>
      </c>
      <c r="L184" s="42" t="e">
        <f t="shared" si="54"/>
        <v>#VALUE!</v>
      </c>
      <c r="M184" s="2" t="s">
        <v>22</v>
      </c>
    </row>
    <row r="185" spans="1:13" ht="15.5" x14ac:dyDescent="0.35">
      <c r="A185" s="31" t="s">
        <v>5</v>
      </c>
      <c r="B185" s="31" t="s">
        <v>28</v>
      </c>
      <c r="C185" s="11">
        <v>4</v>
      </c>
      <c r="D185" s="46">
        <v>0</v>
      </c>
      <c r="E185" s="128">
        <f>0.01*60/1000</f>
        <v>5.9999999999999995E-4</v>
      </c>
      <c r="F185" s="64">
        <f>3*60/1000</f>
        <v>0.18</v>
      </c>
      <c r="G185" s="62" t="e">
        <f t="shared" si="50"/>
        <v>#VALUE!</v>
      </c>
      <c r="H185" s="129" t="e">
        <f t="shared" si="51"/>
        <v>#VALUE!</v>
      </c>
      <c r="I185" s="38" t="e">
        <f t="shared" si="52"/>
        <v>#VALUE!</v>
      </c>
      <c r="J185" s="18" t="e">
        <f t="shared" si="55"/>
        <v>#VALUE!</v>
      </c>
      <c r="K185" s="110" t="e">
        <f t="shared" si="56"/>
        <v>#VALUE!</v>
      </c>
      <c r="L185" s="43" t="e">
        <f t="shared" si="54"/>
        <v>#VALUE!</v>
      </c>
      <c r="M185" s="5" t="s">
        <v>34</v>
      </c>
    </row>
    <row r="186" spans="1:13" ht="15.5" x14ac:dyDescent="0.35">
      <c r="A186" s="31" t="s">
        <v>4</v>
      </c>
      <c r="B186" s="31" t="s">
        <v>35</v>
      </c>
      <c r="C186" s="11">
        <v>1</v>
      </c>
      <c r="D186" s="45">
        <v>0</v>
      </c>
      <c r="E186" s="129">
        <f>0.05*60/1000</f>
        <v>3.0000000000000001E-3</v>
      </c>
      <c r="F186" s="64">
        <f>0.2*60/1000</f>
        <v>1.2E-2</v>
      </c>
      <c r="G186" s="63" t="e">
        <f t="shared" si="50"/>
        <v>#VALUE!</v>
      </c>
      <c r="H186" s="131" t="e">
        <f t="shared" si="51"/>
        <v>#VALUE!</v>
      </c>
      <c r="I186" s="38" t="e">
        <f t="shared" si="52"/>
        <v>#VALUE!</v>
      </c>
      <c r="J186" s="18" t="e">
        <f t="shared" si="55"/>
        <v>#VALUE!</v>
      </c>
      <c r="K186" s="110" t="e">
        <f t="shared" si="56"/>
        <v>#VALUE!</v>
      </c>
      <c r="L186" s="43" t="e">
        <f t="shared" si="54"/>
        <v>#VALUE!</v>
      </c>
      <c r="M186" s="5" t="s">
        <v>36</v>
      </c>
    </row>
    <row r="187" spans="1:13" ht="15" thickBot="1" x14ac:dyDescent="0.4"/>
    <row r="188" spans="1:13" ht="18.5" x14ac:dyDescent="0.45">
      <c r="B188" s="146" t="s">
        <v>45</v>
      </c>
      <c r="C188" s="147"/>
      <c r="D188" s="148" t="s">
        <v>58</v>
      </c>
      <c r="E188" s="149"/>
      <c r="F188" s="150"/>
      <c r="G188" s="22"/>
      <c r="H188" s="19" t="s">
        <v>71</v>
      </c>
      <c r="I188" s="20"/>
      <c r="J188" s="19"/>
      <c r="K188" s="20"/>
      <c r="L188" s="20"/>
      <c r="M188" s="20"/>
    </row>
    <row r="189" spans="1:13" ht="18.5" x14ac:dyDescent="0.45">
      <c r="B189" s="151" t="s">
        <v>46</v>
      </c>
      <c r="C189" s="152"/>
      <c r="D189" s="153" t="s">
        <v>58</v>
      </c>
      <c r="E189" s="154"/>
      <c r="F189" s="155"/>
      <c r="G189" s="22"/>
      <c r="H189" s="19"/>
      <c r="I189" s="20" t="s">
        <v>64</v>
      </c>
      <c r="J189" s="19"/>
      <c r="K189" s="20"/>
      <c r="L189" s="20"/>
      <c r="M189" s="20"/>
    </row>
    <row r="190" spans="1:13" ht="18.5" x14ac:dyDescent="0.45">
      <c r="B190" s="151" t="s">
        <v>48</v>
      </c>
      <c r="C190" s="152"/>
      <c r="D190" s="153" t="s">
        <v>58</v>
      </c>
      <c r="E190" s="154"/>
      <c r="F190" s="155"/>
      <c r="G190" s="22"/>
      <c r="H190" s="20"/>
      <c r="I190" s="20" t="s">
        <v>60</v>
      </c>
      <c r="J190" s="20"/>
      <c r="K190" s="20"/>
      <c r="L190" s="20"/>
      <c r="M190" s="20"/>
    </row>
    <row r="191" spans="1:13" ht="19" thickBot="1" x14ac:dyDescent="0.5">
      <c r="B191" s="156" t="s">
        <v>6</v>
      </c>
      <c r="C191" s="157"/>
      <c r="D191" s="158" t="s">
        <v>58</v>
      </c>
      <c r="E191" s="159"/>
      <c r="F191" s="132" t="s">
        <v>47</v>
      </c>
      <c r="G191" s="52"/>
      <c r="H191" s="20"/>
      <c r="I191" s="20" t="s">
        <v>61</v>
      </c>
      <c r="J191" s="20"/>
      <c r="K191" s="20"/>
      <c r="L191" s="20"/>
      <c r="M191" s="20"/>
    </row>
    <row r="192" spans="1:13" x14ac:dyDescent="0.35">
      <c r="H192" s="20"/>
      <c r="I192" s="20" t="s">
        <v>72</v>
      </c>
      <c r="J192" s="20"/>
      <c r="K192" s="20"/>
      <c r="L192" s="20"/>
      <c r="M192" s="20"/>
    </row>
    <row r="193" spans="1:14" x14ac:dyDescent="0.35">
      <c r="H193" s="160" t="s">
        <v>69</v>
      </c>
      <c r="I193" s="160"/>
      <c r="J193" s="160"/>
      <c r="K193" s="160"/>
      <c r="L193" s="160"/>
      <c r="M193" s="160"/>
    </row>
    <row r="194" spans="1:14" x14ac:dyDescent="0.35">
      <c r="H194" s="144" t="s">
        <v>59</v>
      </c>
      <c r="I194" s="144"/>
      <c r="J194" s="144"/>
      <c r="K194" s="144"/>
      <c r="L194" s="20"/>
      <c r="M194" s="20"/>
    </row>
    <row r="195" spans="1:14" x14ac:dyDescent="0.35">
      <c r="H195" s="162" t="s">
        <v>74</v>
      </c>
      <c r="I195" s="162"/>
      <c r="J195" s="162"/>
      <c r="K195" s="162"/>
      <c r="L195" s="162"/>
      <c r="M195" s="162"/>
    </row>
    <row r="196" spans="1:14" x14ac:dyDescent="0.35">
      <c r="H196" s="162"/>
      <c r="I196" s="162"/>
      <c r="J196" s="162"/>
      <c r="K196" s="162"/>
      <c r="L196" s="162"/>
      <c r="M196" s="162"/>
    </row>
    <row r="197" spans="1:14" x14ac:dyDescent="0.35">
      <c r="H197" s="4" t="s">
        <v>26</v>
      </c>
      <c r="J197" s="4"/>
    </row>
    <row r="198" spans="1:14" ht="15" thickBot="1" x14ac:dyDescent="0.4">
      <c r="A198" s="65"/>
      <c r="B198" s="65"/>
      <c r="C198" s="65"/>
      <c r="D198" s="65"/>
      <c r="E198" s="65"/>
      <c r="F198" s="65"/>
      <c r="G198" s="65"/>
      <c r="H198" s="116" t="s">
        <v>27</v>
      </c>
      <c r="I198" s="65"/>
      <c r="J198" s="65"/>
      <c r="K198" s="65"/>
      <c r="L198" s="65"/>
      <c r="M198" s="65"/>
      <c r="N198" s="65"/>
    </row>
    <row r="199" spans="1:14" s="76" customFormat="1" ht="80.25" customHeight="1" thickTop="1" x14ac:dyDescent="0.35">
      <c r="A199" s="75" t="s">
        <v>0</v>
      </c>
      <c r="B199" s="75" t="s">
        <v>7</v>
      </c>
      <c r="C199" s="75" t="s">
        <v>8</v>
      </c>
      <c r="D199" s="73" t="s">
        <v>66</v>
      </c>
      <c r="E199" s="119" t="s">
        <v>96</v>
      </c>
      <c r="F199" s="74" t="s">
        <v>97</v>
      </c>
      <c r="G199" s="75" t="s">
        <v>76</v>
      </c>
      <c r="H199" s="119" t="s">
        <v>100</v>
      </c>
      <c r="I199" s="74" t="s">
        <v>88</v>
      </c>
      <c r="J199" s="75" t="s">
        <v>70</v>
      </c>
      <c r="K199" s="119" t="s">
        <v>29</v>
      </c>
      <c r="L199" s="74" t="s">
        <v>30</v>
      </c>
      <c r="M199" s="75" t="s">
        <v>16</v>
      </c>
    </row>
    <row r="200" spans="1:14" ht="15.5" x14ac:dyDescent="0.35">
      <c r="A200" s="28" t="s">
        <v>1</v>
      </c>
      <c r="B200" s="28" t="s">
        <v>10</v>
      </c>
      <c r="C200" s="6">
        <f>100/1000</f>
        <v>0.1</v>
      </c>
      <c r="D200" s="46">
        <v>0</v>
      </c>
      <c r="E200" s="121">
        <f>0.7/1000</f>
        <v>6.9999999999999999E-4</v>
      </c>
      <c r="F200" s="35">
        <f>10/1000</f>
        <v>0.01</v>
      </c>
      <c r="G200" s="53" t="e">
        <f t="shared" ref="G200:G214" si="57">D200*$D$219*24</f>
        <v>#VALUE!</v>
      </c>
      <c r="H200" s="120" t="e">
        <f t="shared" ref="H200:H214" si="58">E200*$D$219*24</f>
        <v>#VALUE!</v>
      </c>
      <c r="I200" s="34" t="e">
        <f t="shared" ref="I200:I214" si="59">F200*$D$219*24</f>
        <v>#VALUE!</v>
      </c>
      <c r="J200" s="15" t="e">
        <f>ROUNDUP(G200/C200,0)</f>
        <v>#VALUE!</v>
      </c>
      <c r="K200" s="108" t="e">
        <f t="shared" ref="K200:K207" si="60">ROUNDUP(H200/C200,0)</f>
        <v>#VALUE!</v>
      </c>
      <c r="L200" s="39" t="e">
        <f t="shared" ref="L200:L214" si="61">ROUNDUP(I200/C200,0)</f>
        <v>#VALUE!</v>
      </c>
      <c r="M200" s="3" t="s">
        <v>17</v>
      </c>
    </row>
    <row r="201" spans="1:14" ht="15.5" x14ac:dyDescent="0.35">
      <c r="A201" s="28" t="s">
        <v>1</v>
      </c>
      <c r="B201" s="28" t="s">
        <v>49</v>
      </c>
      <c r="C201" s="12">
        <v>0.5</v>
      </c>
      <c r="D201" s="46">
        <v>0</v>
      </c>
      <c r="E201" s="121">
        <f>0.7/1000</f>
        <v>6.9999999999999999E-4</v>
      </c>
      <c r="F201" s="35">
        <f>10/1000</f>
        <v>0.01</v>
      </c>
      <c r="G201" s="53" t="e">
        <f t="shared" si="57"/>
        <v>#VALUE!</v>
      </c>
      <c r="H201" s="120" t="e">
        <f t="shared" si="58"/>
        <v>#VALUE!</v>
      </c>
      <c r="I201" s="34" t="e">
        <f t="shared" si="59"/>
        <v>#VALUE!</v>
      </c>
      <c r="J201" s="15" t="e">
        <f t="shared" ref="J201:J214" si="62">ROUNDUP(G201/C201,0)</f>
        <v>#VALUE!</v>
      </c>
      <c r="K201" s="108" t="e">
        <f t="shared" si="60"/>
        <v>#VALUE!</v>
      </c>
      <c r="L201" s="40" t="e">
        <f t="shared" si="61"/>
        <v>#VALUE!</v>
      </c>
      <c r="M201" s="3" t="s">
        <v>17</v>
      </c>
    </row>
    <row r="202" spans="1:14" ht="15.5" x14ac:dyDescent="0.35">
      <c r="A202" s="28" t="s">
        <v>23</v>
      </c>
      <c r="B202" s="28" t="s">
        <v>13</v>
      </c>
      <c r="C202" s="6">
        <v>2</v>
      </c>
      <c r="D202" s="45">
        <v>0</v>
      </c>
      <c r="E202" s="120">
        <f>0.1*60/1000</f>
        <v>6.0000000000000001E-3</v>
      </c>
      <c r="F202" s="35">
        <f>0.5*60/1000</f>
        <v>0.03</v>
      </c>
      <c r="G202" s="48" t="e">
        <f t="shared" si="57"/>
        <v>#VALUE!</v>
      </c>
      <c r="H202" s="85" t="e">
        <f t="shared" si="58"/>
        <v>#VALUE!</v>
      </c>
      <c r="I202" s="34" t="e">
        <f t="shared" si="59"/>
        <v>#VALUE!</v>
      </c>
      <c r="J202" s="15" t="e">
        <f t="shared" si="62"/>
        <v>#VALUE!</v>
      </c>
      <c r="K202" s="108" t="e">
        <f t="shared" si="60"/>
        <v>#VALUE!</v>
      </c>
      <c r="L202" s="39" t="e">
        <f t="shared" si="61"/>
        <v>#VALUE!</v>
      </c>
      <c r="M202" s="3" t="s">
        <v>18</v>
      </c>
    </row>
    <row r="203" spans="1:14" ht="15.5" x14ac:dyDescent="0.35">
      <c r="A203" s="28" t="s">
        <v>23</v>
      </c>
      <c r="B203" s="28" t="s">
        <v>50</v>
      </c>
      <c r="C203" s="12">
        <v>5</v>
      </c>
      <c r="D203" s="45">
        <v>0</v>
      </c>
      <c r="E203" s="120">
        <f>0.1*60/1000</f>
        <v>6.0000000000000001E-3</v>
      </c>
      <c r="F203" s="35">
        <f>0.5*60/1000</f>
        <v>0.03</v>
      </c>
      <c r="G203" s="48" t="e">
        <f t="shared" si="57"/>
        <v>#VALUE!</v>
      </c>
      <c r="H203" s="85" t="e">
        <f t="shared" si="58"/>
        <v>#VALUE!</v>
      </c>
      <c r="I203" s="35" t="e">
        <f t="shared" si="59"/>
        <v>#VALUE!</v>
      </c>
      <c r="J203" s="15" t="e">
        <f t="shared" si="62"/>
        <v>#VALUE!</v>
      </c>
      <c r="K203" s="89" t="e">
        <f t="shared" si="60"/>
        <v>#VALUE!</v>
      </c>
      <c r="L203" s="40" t="e">
        <f t="shared" si="61"/>
        <v>#VALUE!</v>
      </c>
      <c r="M203" s="3" t="s">
        <v>18</v>
      </c>
    </row>
    <row r="204" spans="1:14" ht="15.5" x14ac:dyDescent="0.35">
      <c r="A204" s="28" t="s">
        <v>31</v>
      </c>
      <c r="B204" s="28" t="s">
        <v>32</v>
      </c>
      <c r="C204" s="7">
        <v>10</v>
      </c>
      <c r="D204" s="44">
        <v>0</v>
      </c>
      <c r="E204" s="85">
        <v>7.0000000000000007E-2</v>
      </c>
      <c r="F204" s="34">
        <v>0.5</v>
      </c>
      <c r="G204" s="47" t="e">
        <f t="shared" si="57"/>
        <v>#VALUE!</v>
      </c>
      <c r="H204" s="104" t="e">
        <f t="shared" si="58"/>
        <v>#VALUE!</v>
      </c>
      <c r="I204" s="34" t="e">
        <f t="shared" si="59"/>
        <v>#VALUE!</v>
      </c>
      <c r="J204" s="15" t="e">
        <f t="shared" si="62"/>
        <v>#VALUE!</v>
      </c>
      <c r="K204" s="108" t="e">
        <f t="shared" si="60"/>
        <v>#VALUE!</v>
      </c>
      <c r="L204" s="39" t="e">
        <f t="shared" si="61"/>
        <v>#VALUE!</v>
      </c>
      <c r="M204" s="3" t="s">
        <v>33</v>
      </c>
    </row>
    <row r="205" spans="1:14" ht="15.5" x14ac:dyDescent="0.35">
      <c r="A205" s="29" t="s">
        <v>3</v>
      </c>
      <c r="B205" s="29" t="s">
        <v>11</v>
      </c>
      <c r="C205" s="9">
        <v>15</v>
      </c>
      <c r="D205" s="44">
        <v>0</v>
      </c>
      <c r="E205" s="86">
        <v>0.02</v>
      </c>
      <c r="F205" s="36">
        <v>0.1</v>
      </c>
      <c r="G205" s="49" t="e">
        <f t="shared" si="57"/>
        <v>#VALUE!</v>
      </c>
      <c r="H205" s="105" t="e">
        <f t="shared" si="58"/>
        <v>#VALUE!</v>
      </c>
      <c r="I205" s="36" t="e">
        <f t="shared" si="59"/>
        <v>#VALUE!</v>
      </c>
      <c r="J205" s="16" t="e">
        <f t="shared" si="62"/>
        <v>#VALUE!</v>
      </c>
      <c r="K205" s="109" t="e">
        <f t="shared" si="60"/>
        <v>#VALUE!</v>
      </c>
      <c r="L205" s="41" t="e">
        <f t="shared" si="61"/>
        <v>#VALUE!</v>
      </c>
      <c r="M205" s="1" t="s">
        <v>19</v>
      </c>
    </row>
    <row r="206" spans="1:14" ht="15.5" x14ac:dyDescent="0.35">
      <c r="A206" s="29" t="s">
        <v>3</v>
      </c>
      <c r="B206" s="29" t="s">
        <v>51</v>
      </c>
      <c r="C206" s="13">
        <v>50</v>
      </c>
      <c r="D206" s="44">
        <v>0</v>
      </c>
      <c r="E206" s="86">
        <v>0.02</v>
      </c>
      <c r="F206" s="36">
        <v>0.1</v>
      </c>
      <c r="G206" s="49" t="e">
        <f t="shared" si="57"/>
        <v>#VALUE!</v>
      </c>
      <c r="H206" s="105" t="e">
        <f t="shared" si="58"/>
        <v>#VALUE!</v>
      </c>
      <c r="I206" s="36" t="e">
        <f t="shared" si="59"/>
        <v>#VALUE!</v>
      </c>
      <c r="J206" s="16" t="e">
        <f t="shared" si="62"/>
        <v>#VALUE!</v>
      </c>
      <c r="K206" s="109" t="e">
        <f t="shared" si="60"/>
        <v>#VALUE!</v>
      </c>
      <c r="L206" s="41" t="e">
        <f t="shared" si="61"/>
        <v>#VALUE!</v>
      </c>
      <c r="M206" s="1" t="s">
        <v>19</v>
      </c>
    </row>
    <row r="207" spans="1:14" ht="15.5" x14ac:dyDescent="0.35">
      <c r="A207" s="29" t="s">
        <v>24</v>
      </c>
      <c r="B207" s="29" t="s">
        <v>15</v>
      </c>
      <c r="C207" s="9">
        <f>1000*20/100</f>
        <v>200</v>
      </c>
      <c r="D207" s="25">
        <v>0</v>
      </c>
      <c r="E207" s="105">
        <v>0.3</v>
      </c>
      <c r="F207" s="36">
        <v>3</v>
      </c>
      <c r="G207" s="49" t="e">
        <f t="shared" si="57"/>
        <v>#VALUE!</v>
      </c>
      <c r="H207" s="105" t="e">
        <f t="shared" si="58"/>
        <v>#VALUE!</v>
      </c>
      <c r="I207" s="36" t="e">
        <f t="shared" si="59"/>
        <v>#VALUE!</v>
      </c>
      <c r="J207" s="16" t="e">
        <f t="shared" si="62"/>
        <v>#VALUE!</v>
      </c>
      <c r="K207" s="109" t="e">
        <f t="shared" si="60"/>
        <v>#VALUE!</v>
      </c>
      <c r="L207" s="41" t="e">
        <f t="shared" si="61"/>
        <v>#VALUE!</v>
      </c>
      <c r="M207" s="1" t="s">
        <v>20</v>
      </c>
    </row>
    <row r="208" spans="1:14" ht="15.5" x14ac:dyDescent="0.35">
      <c r="A208" s="29" t="s">
        <v>24</v>
      </c>
      <c r="B208" s="29" t="s">
        <v>52</v>
      </c>
      <c r="C208" s="13">
        <v>500</v>
      </c>
      <c r="D208" s="25">
        <v>0</v>
      </c>
      <c r="E208" s="105">
        <v>0.3</v>
      </c>
      <c r="F208" s="36">
        <v>3</v>
      </c>
      <c r="G208" s="49" t="e">
        <f t="shared" si="57"/>
        <v>#VALUE!</v>
      </c>
      <c r="H208" s="105" t="e">
        <f t="shared" si="58"/>
        <v>#VALUE!</v>
      </c>
      <c r="I208" s="36" t="e">
        <f t="shared" si="59"/>
        <v>#VALUE!</v>
      </c>
      <c r="J208" s="16" t="e">
        <f t="shared" si="62"/>
        <v>#VALUE!</v>
      </c>
      <c r="K208" s="109" t="e">
        <f>ROUNDUP(H208/C208,0)</f>
        <v>#VALUE!</v>
      </c>
      <c r="L208" s="41" t="e">
        <f t="shared" si="61"/>
        <v>#VALUE!</v>
      </c>
      <c r="M208" s="1" t="s">
        <v>20</v>
      </c>
    </row>
    <row r="209" spans="1:13" ht="15.5" x14ac:dyDescent="0.35">
      <c r="A209" s="29" t="s">
        <v>41</v>
      </c>
      <c r="B209" s="29" t="s">
        <v>42</v>
      </c>
      <c r="C209" s="8">
        <f>200/1000</f>
        <v>0.2</v>
      </c>
      <c r="D209" s="46">
        <v>0</v>
      </c>
      <c r="E209" s="122">
        <f>0.2/1000</f>
        <v>2.0000000000000001E-4</v>
      </c>
      <c r="F209" s="32">
        <f>0.7/1000</f>
        <v>6.9999999999999999E-4</v>
      </c>
      <c r="G209" s="54" t="e">
        <f t="shared" si="57"/>
        <v>#VALUE!</v>
      </c>
      <c r="H209" s="130" t="e">
        <f t="shared" si="58"/>
        <v>#VALUE!</v>
      </c>
      <c r="I209" s="36" t="e">
        <f t="shared" si="59"/>
        <v>#VALUE!</v>
      </c>
      <c r="J209" s="16" t="e">
        <f t="shared" si="62"/>
        <v>#VALUE!</v>
      </c>
      <c r="K209" s="109" t="e">
        <f t="shared" ref="K209:K214" si="63">ROUNDUP(H209/C209,0)</f>
        <v>#VALUE!</v>
      </c>
      <c r="L209" s="41" t="e">
        <f t="shared" si="61"/>
        <v>#VALUE!</v>
      </c>
      <c r="M209" s="1" t="s">
        <v>20</v>
      </c>
    </row>
    <row r="210" spans="1:13" ht="15.5" x14ac:dyDescent="0.35">
      <c r="A210" s="30" t="s">
        <v>2</v>
      </c>
      <c r="B210" s="30" t="s">
        <v>12</v>
      </c>
      <c r="C210" s="10">
        <v>50</v>
      </c>
      <c r="D210" s="25">
        <v>0</v>
      </c>
      <c r="E210" s="106">
        <f>5*60/1000</f>
        <v>0.3</v>
      </c>
      <c r="F210" s="37">
        <f>20*60/1000</f>
        <v>1.2</v>
      </c>
      <c r="G210" s="50" t="e">
        <f t="shared" si="57"/>
        <v>#VALUE!</v>
      </c>
      <c r="H210" s="106" t="e">
        <f t="shared" si="58"/>
        <v>#VALUE!</v>
      </c>
      <c r="I210" s="37" t="e">
        <f t="shared" si="59"/>
        <v>#VALUE!</v>
      </c>
      <c r="J210" s="17" t="e">
        <f t="shared" si="62"/>
        <v>#VALUE!</v>
      </c>
      <c r="K210" s="92" t="e">
        <f t="shared" si="63"/>
        <v>#VALUE!</v>
      </c>
      <c r="L210" s="42" t="e">
        <f t="shared" si="61"/>
        <v>#VALUE!</v>
      </c>
      <c r="M210" s="2" t="s">
        <v>21</v>
      </c>
    </row>
    <row r="211" spans="1:13" ht="15.5" x14ac:dyDescent="0.35">
      <c r="A211" s="30" t="s">
        <v>25</v>
      </c>
      <c r="B211" s="30" t="s">
        <v>14</v>
      </c>
      <c r="C211" s="10">
        <v>50</v>
      </c>
      <c r="D211" s="44">
        <v>0</v>
      </c>
      <c r="E211" s="87">
        <f>8*60/1000</f>
        <v>0.48</v>
      </c>
      <c r="F211" s="61">
        <f>12*60/1000</f>
        <v>0.72</v>
      </c>
      <c r="G211" s="50" t="e">
        <f t="shared" si="57"/>
        <v>#VALUE!</v>
      </c>
      <c r="H211" s="106" t="e">
        <f t="shared" si="58"/>
        <v>#VALUE!</v>
      </c>
      <c r="I211" s="37" t="e">
        <f t="shared" si="59"/>
        <v>#VALUE!</v>
      </c>
      <c r="J211" s="17" t="e">
        <f t="shared" si="62"/>
        <v>#VALUE!</v>
      </c>
      <c r="K211" s="92" t="e">
        <f t="shared" si="63"/>
        <v>#VALUE!</v>
      </c>
      <c r="L211" s="42" t="e">
        <f t="shared" si="61"/>
        <v>#VALUE!</v>
      </c>
      <c r="M211" s="2" t="s">
        <v>22</v>
      </c>
    </row>
    <row r="212" spans="1:13" ht="15.5" x14ac:dyDescent="0.35">
      <c r="A212" s="30" t="s">
        <v>37</v>
      </c>
      <c r="B212" s="30" t="s">
        <v>38</v>
      </c>
      <c r="C212" s="10">
        <v>10</v>
      </c>
      <c r="D212" s="44">
        <v>0</v>
      </c>
      <c r="E212" s="87">
        <f>1*60/1000</f>
        <v>0.06</v>
      </c>
      <c r="F212" s="61">
        <f>4*60/1000</f>
        <v>0.24</v>
      </c>
      <c r="G212" s="50" t="e">
        <f t="shared" si="57"/>
        <v>#VALUE!</v>
      </c>
      <c r="H212" s="106" t="e">
        <f t="shared" si="58"/>
        <v>#VALUE!</v>
      </c>
      <c r="I212" s="37" t="e">
        <f t="shared" si="59"/>
        <v>#VALUE!</v>
      </c>
      <c r="J212" s="17" t="e">
        <f t="shared" si="62"/>
        <v>#VALUE!</v>
      </c>
      <c r="K212" s="92" t="e">
        <f t="shared" si="63"/>
        <v>#VALUE!</v>
      </c>
      <c r="L212" s="42" t="e">
        <f t="shared" si="61"/>
        <v>#VALUE!</v>
      </c>
      <c r="M212" s="2" t="s">
        <v>22</v>
      </c>
    </row>
    <row r="213" spans="1:13" ht="15.5" x14ac:dyDescent="0.35">
      <c r="A213" s="31" t="s">
        <v>5</v>
      </c>
      <c r="B213" s="31" t="s">
        <v>28</v>
      </c>
      <c r="C213" s="11">
        <v>4</v>
      </c>
      <c r="D213" s="46">
        <v>0</v>
      </c>
      <c r="E213" s="128">
        <f>0.01*60/1000</f>
        <v>5.9999999999999995E-4</v>
      </c>
      <c r="F213" s="64">
        <f>3*60/1000</f>
        <v>0.18</v>
      </c>
      <c r="G213" s="62" t="e">
        <f t="shared" si="57"/>
        <v>#VALUE!</v>
      </c>
      <c r="H213" s="129" t="e">
        <f t="shared" si="58"/>
        <v>#VALUE!</v>
      </c>
      <c r="I213" s="38" t="e">
        <f t="shared" si="59"/>
        <v>#VALUE!</v>
      </c>
      <c r="J213" s="18" t="e">
        <f t="shared" si="62"/>
        <v>#VALUE!</v>
      </c>
      <c r="K213" s="110" t="e">
        <f t="shared" si="63"/>
        <v>#VALUE!</v>
      </c>
      <c r="L213" s="43" t="e">
        <f t="shared" si="61"/>
        <v>#VALUE!</v>
      </c>
      <c r="M213" s="5" t="s">
        <v>34</v>
      </c>
    </row>
    <row r="214" spans="1:13" ht="15.5" x14ac:dyDescent="0.35">
      <c r="A214" s="31" t="s">
        <v>4</v>
      </c>
      <c r="B214" s="31" t="s">
        <v>35</v>
      </c>
      <c r="C214" s="11">
        <v>1</v>
      </c>
      <c r="D214" s="45">
        <v>0</v>
      </c>
      <c r="E214" s="129">
        <f>0.05*60/1000</f>
        <v>3.0000000000000001E-3</v>
      </c>
      <c r="F214" s="64">
        <f>0.2*60/1000</f>
        <v>1.2E-2</v>
      </c>
      <c r="G214" s="63" t="e">
        <f t="shared" si="57"/>
        <v>#VALUE!</v>
      </c>
      <c r="H214" s="131" t="e">
        <f t="shared" si="58"/>
        <v>#VALUE!</v>
      </c>
      <c r="I214" s="38" t="e">
        <f t="shared" si="59"/>
        <v>#VALUE!</v>
      </c>
      <c r="J214" s="18" t="e">
        <f t="shared" si="62"/>
        <v>#VALUE!</v>
      </c>
      <c r="K214" s="110" t="e">
        <f t="shared" si="63"/>
        <v>#VALUE!</v>
      </c>
      <c r="L214" s="43" t="e">
        <f t="shared" si="61"/>
        <v>#VALUE!</v>
      </c>
      <c r="M214" s="5" t="s">
        <v>36</v>
      </c>
    </row>
    <row r="215" spans="1:13" ht="15" thickBot="1" x14ac:dyDescent="0.4"/>
    <row r="216" spans="1:13" ht="18.5" x14ac:dyDescent="0.45">
      <c r="B216" s="146" t="s">
        <v>45</v>
      </c>
      <c r="C216" s="147"/>
      <c r="D216" s="148" t="s">
        <v>58</v>
      </c>
      <c r="E216" s="149"/>
      <c r="F216" s="150"/>
      <c r="G216" s="22"/>
      <c r="H216" s="19" t="s">
        <v>71</v>
      </c>
      <c r="I216" s="20"/>
      <c r="J216" s="19"/>
      <c r="K216" s="20"/>
      <c r="L216" s="20"/>
      <c r="M216" s="20"/>
    </row>
    <row r="217" spans="1:13" ht="18.5" x14ac:dyDescent="0.45">
      <c r="B217" s="151" t="s">
        <v>46</v>
      </c>
      <c r="C217" s="152"/>
      <c r="D217" s="153" t="s">
        <v>58</v>
      </c>
      <c r="E217" s="154"/>
      <c r="F217" s="155"/>
      <c r="G217" s="22"/>
      <c r="H217" s="19"/>
      <c r="I217" s="20" t="s">
        <v>64</v>
      </c>
      <c r="J217" s="19"/>
      <c r="K217" s="20"/>
      <c r="L217" s="20"/>
      <c r="M217" s="20"/>
    </row>
    <row r="218" spans="1:13" ht="18.5" x14ac:dyDescent="0.45">
      <c r="B218" s="151" t="s">
        <v>48</v>
      </c>
      <c r="C218" s="152"/>
      <c r="D218" s="153" t="s">
        <v>58</v>
      </c>
      <c r="E218" s="154"/>
      <c r="F218" s="155"/>
      <c r="G218" s="22"/>
      <c r="H218" s="20"/>
      <c r="I218" s="20" t="s">
        <v>60</v>
      </c>
      <c r="J218" s="20"/>
      <c r="K218" s="20"/>
      <c r="L218" s="20"/>
      <c r="M218" s="20"/>
    </row>
    <row r="219" spans="1:13" ht="19" thickBot="1" x14ac:dyDescent="0.5">
      <c r="B219" s="156" t="s">
        <v>6</v>
      </c>
      <c r="C219" s="157"/>
      <c r="D219" s="158" t="s">
        <v>58</v>
      </c>
      <c r="E219" s="159"/>
      <c r="F219" s="132" t="s">
        <v>47</v>
      </c>
      <c r="G219" s="52"/>
      <c r="H219" s="20"/>
      <c r="I219" s="20" t="s">
        <v>61</v>
      </c>
      <c r="J219" s="20"/>
      <c r="K219" s="20"/>
      <c r="L219" s="20"/>
      <c r="M219" s="20"/>
    </row>
    <row r="220" spans="1:13" x14ac:dyDescent="0.35">
      <c r="H220" s="20"/>
      <c r="I220" s="20" t="s">
        <v>72</v>
      </c>
      <c r="J220" s="20"/>
      <c r="K220" s="20"/>
      <c r="L220" s="20"/>
      <c r="M220" s="20"/>
    </row>
    <row r="221" spans="1:13" x14ac:dyDescent="0.35">
      <c r="H221" s="160" t="s">
        <v>69</v>
      </c>
      <c r="I221" s="160"/>
      <c r="J221" s="160"/>
      <c r="K221" s="160"/>
      <c r="L221" s="160"/>
      <c r="M221" s="160"/>
    </row>
    <row r="222" spans="1:13" x14ac:dyDescent="0.35">
      <c r="H222" s="144" t="s">
        <v>59</v>
      </c>
      <c r="I222" s="144"/>
      <c r="J222" s="144"/>
      <c r="K222" s="144"/>
      <c r="L222" s="20"/>
      <c r="M222" s="20"/>
    </row>
    <row r="223" spans="1:13" x14ac:dyDescent="0.35">
      <c r="H223" s="162" t="s">
        <v>74</v>
      </c>
      <c r="I223" s="162"/>
      <c r="J223" s="162"/>
      <c r="K223" s="162"/>
      <c r="L223" s="162"/>
      <c r="M223" s="162"/>
    </row>
    <row r="224" spans="1:13" x14ac:dyDescent="0.35">
      <c r="H224" s="162"/>
      <c r="I224" s="162"/>
      <c r="J224" s="162"/>
      <c r="K224" s="162"/>
      <c r="L224" s="162"/>
      <c r="M224" s="162"/>
    </row>
    <row r="225" spans="1:14" x14ac:dyDescent="0.35">
      <c r="H225" s="4" t="s">
        <v>26</v>
      </c>
      <c r="J225" s="4"/>
    </row>
    <row r="226" spans="1:14" ht="15" thickBot="1" x14ac:dyDescent="0.4">
      <c r="A226" s="65"/>
      <c r="B226" s="65"/>
      <c r="C226" s="65"/>
      <c r="D226" s="65"/>
      <c r="E226" s="65"/>
      <c r="F226" s="65"/>
      <c r="G226" s="65"/>
      <c r="H226" s="116" t="s">
        <v>27</v>
      </c>
      <c r="I226" s="65"/>
      <c r="J226" s="65"/>
      <c r="K226" s="65"/>
      <c r="L226" s="65"/>
      <c r="M226" s="65"/>
      <c r="N226" s="65"/>
    </row>
    <row r="227" spans="1:14" s="76" customFormat="1" ht="80.25" customHeight="1" thickTop="1" x14ac:dyDescent="0.35">
      <c r="A227" s="75" t="s">
        <v>0</v>
      </c>
      <c r="B227" s="75" t="s">
        <v>7</v>
      </c>
      <c r="C227" s="75" t="s">
        <v>8</v>
      </c>
      <c r="D227" s="73" t="s">
        <v>66</v>
      </c>
      <c r="E227" s="119" t="s">
        <v>96</v>
      </c>
      <c r="F227" s="74" t="s">
        <v>97</v>
      </c>
      <c r="G227" s="75" t="s">
        <v>76</v>
      </c>
      <c r="H227" s="119" t="s">
        <v>100</v>
      </c>
      <c r="I227" s="74" t="s">
        <v>88</v>
      </c>
      <c r="J227" s="75" t="s">
        <v>70</v>
      </c>
      <c r="K227" s="119" t="s">
        <v>29</v>
      </c>
      <c r="L227" s="74" t="s">
        <v>30</v>
      </c>
      <c r="M227" s="75" t="s">
        <v>16</v>
      </c>
    </row>
    <row r="228" spans="1:14" ht="15.5" x14ac:dyDescent="0.35">
      <c r="A228" s="28" t="s">
        <v>1</v>
      </c>
      <c r="B228" s="28" t="s">
        <v>10</v>
      </c>
      <c r="C228" s="6">
        <f>100/1000</f>
        <v>0.1</v>
      </c>
      <c r="D228" s="46">
        <v>0</v>
      </c>
      <c r="E228" s="121">
        <f>0.7/1000</f>
        <v>6.9999999999999999E-4</v>
      </c>
      <c r="F228" s="35">
        <f>10/1000</f>
        <v>0.01</v>
      </c>
      <c r="G228" s="53" t="e">
        <f t="shared" ref="G228:G242" si="64">D228*$D$247*24</f>
        <v>#VALUE!</v>
      </c>
      <c r="H228" s="120" t="e">
        <f t="shared" ref="H228:H242" si="65">E228*$D$247*24</f>
        <v>#VALUE!</v>
      </c>
      <c r="I228" s="34" t="e">
        <f t="shared" ref="I228:I242" si="66">F228*$D$247*24</f>
        <v>#VALUE!</v>
      </c>
      <c r="J228" s="15" t="e">
        <f>ROUNDUP(G228/C228,0)</f>
        <v>#VALUE!</v>
      </c>
      <c r="K228" s="108" t="e">
        <f t="shared" ref="K228:K235" si="67">ROUNDUP(H228/C228,0)</f>
        <v>#VALUE!</v>
      </c>
      <c r="L228" s="39" t="e">
        <f t="shared" ref="L228:L242" si="68">ROUNDUP(I228/C228,0)</f>
        <v>#VALUE!</v>
      </c>
      <c r="M228" s="3" t="s">
        <v>17</v>
      </c>
    </row>
    <row r="229" spans="1:14" ht="15.5" x14ac:dyDescent="0.35">
      <c r="A229" s="28" t="s">
        <v>1</v>
      </c>
      <c r="B229" s="28" t="s">
        <v>49</v>
      </c>
      <c r="C229" s="12">
        <v>0.5</v>
      </c>
      <c r="D229" s="46">
        <v>0</v>
      </c>
      <c r="E229" s="121">
        <f>0.7/1000</f>
        <v>6.9999999999999999E-4</v>
      </c>
      <c r="F229" s="35">
        <f>10/1000</f>
        <v>0.01</v>
      </c>
      <c r="G229" s="53" t="e">
        <f t="shared" si="64"/>
        <v>#VALUE!</v>
      </c>
      <c r="H229" s="120" t="e">
        <f t="shared" si="65"/>
        <v>#VALUE!</v>
      </c>
      <c r="I229" s="34" t="e">
        <f t="shared" si="66"/>
        <v>#VALUE!</v>
      </c>
      <c r="J229" s="15" t="e">
        <f t="shared" ref="J229:J242" si="69">ROUNDUP(G229/C229,0)</f>
        <v>#VALUE!</v>
      </c>
      <c r="K229" s="108" t="e">
        <f t="shared" si="67"/>
        <v>#VALUE!</v>
      </c>
      <c r="L229" s="40" t="e">
        <f t="shared" si="68"/>
        <v>#VALUE!</v>
      </c>
      <c r="M229" s="3" t="s">
        <v>17</v>
      </c>
    </row>
    <row r="230" spans="1:14" ht="15.5" x14ac:dyDescent="0.35">
      <c r="A230" s="28" t="s">
        <v>23</v>
      </c>
      <c r="B230" s="28" t="s">
        <v>13</v>
      </c>
      <c r="C230" s="6">
        <v>2</v>
      </c>
      <c r="D230" s="45">
        <v>0</v>
      </c>
      <c r="E230" s="120">
        <f>0.1*60/1000</f>
        <v>6.0000000000000001E-3</v>
      </c>
      <c r="F230" s="35">
        <f>0.5*60/1000</f>
        <v>0.03</v>
      </c>
      <c r="G230" s="48" t="e">
        <f t="shared" si="64"/>
        <v>#VALUE!</v>
      </c>
      <c r="H230" s="85" t="e">
        <f t="shared" si="65"/>
        <v>#VALUE!</v>
      </c>
      <c r="I230" s="34" t="e">
        <f t="shared" si="66"/>
        <v>#VALUE!</v>
      </c>
      <c r="J230" s="15" t="e">
        <f t="shared" si="69"/>
        <v>#VALUE!</v>
      </c>
      <c r="K230" s="108" t="e">
        <f t="shared" si="67"/>
        <v>#VALUE!</v>
      </c>
      <c r="L230" s="39" t="e">
        <f t="shared" si="68"/>
        <v>#VALUE!</v>
      </c>
      <c r="M230" s="3" t="s">
        <v>18</v>
      </c>
    </row>
    <row r="231" spans="1:14" ht="15.5" x14ac:dyDescent="0.35">
      <c r="A231" s="28" t="s">
        <v>23</v>
      </c>
      <c r="B231" s="28" t="s">
        <v>50</v>
      </c>
      <c r="C231" s="12">
        <v>5</v>
      </c>
      <c r="D231" s="45">
        <v>0</v>
      </c>
      <c r="E231" s="120">
        <f>0.1*60/1000</f>
        <v>6.0000000000000001E-3</v>
      </c>
      <c r="F231" s="35">
        <f>0.5*60/1000</f>
        <v>0.03</v>
      </c>
      <c r="G231" s="48" t="e">
        <f t="shared" si="64"/>
        <v>#VALUE!</v>
      </c>
      <c r="H231" s="85" t="e">
        <f t="shared" si="65"/>
        <v>#VALUE!</v>
      </c>
      <c r="I231" s="35" t="e">
        <f t="shared" si="66"/>
        <v>#VALUE!</v>
      </c>
      <c r="J231" s="15" t="e">
        <f t="shared" si="69"/>
        <v>#VALUE!</v>
      </c>
      <c r="K231" s="89" t="e">
        <f t="shared" si="67"/>
        <v>#VALUE!</v>
      </c>
      <c r="L231" s="40" t="e">
        <f t="shared" si="68"/>
        <v>#VALUE!</v>
      </c>
      <c r="M231" s="3" t="s">
        <v>18</v>
      </c>
    </row>
    <row r="232" spans="1:14" ht="15.5" x14ac:dyDescent="0.35">
      <c r="A232" s="28" t="s">
        <v>31</v>
      </c>
      <c r="B232" s="28" t="s">
        <v>32</v>
      </c>
      <c r="C232" s="7">
        <v>10</v>
      </c>
      <c r="D232" s="44">
        <v>0</v>
      </c>
      <c r="E232" s="85">
        <v>7.0000000000000007E-2</v>
      </c>
      <c r="F232" s="34">
        <v>0.5</v>
      </c>
      <c r="G232" s="47" t="e">
        <f t="shared" si="64"/>
        <v>#VALUE!</v>
      </c>
      <c r="H232" s="104" t="e">
        <f t="shared" si="65"/>
        <v>#VALUE!</v>
      </c>
      <c r="I232" s="34" t="e">
        <f t="shared" si="66"/>
        <v>#VALUE!</v>
      </c>
      <c r="J232" s="15" t="e">
        <f t="shared" si="69"/>
        <v>#VALUE!</v>
      </c>
      <c r="K232" s="108" t="e">
        <f t="shared" si="67"/>
        <v>#VALUE!</v>
      </c>
      <c r="L232" s="39" t="e">
        <f t="shared" si="68"/>
        <v>#VALUE!</v>
      </c>
      <c r="M232" s="3" t="s">
        <v>33</v>
      </c>
    </row>
    <row r="233" spans="1:14" ht="15.5" x14ac:dyDescent="0.35">
      <c r="A233" s="29" t="s">
        <v>3</v>
      </c>
      <c r="B233" s="29" t="s">
        <v>11</v>
      </c>
      <c r="C233" s="9">
        <v>15</v>
      </c>
      <c r="D233" s="44">
        <v>0</v>
      </c>
      <c r="E233" s="86">
        <v>0.02</v>
      </c>
      <c r="F233" s="36">
        <v>0.1</v>
      </c>
      <c r="G233" s="49" t="e">
        <f t="shared" si="64"/>
        <v>#VALUE!</v>
      </c>
      <c r="H233" s="105" t="e">
        <f t="shared" si="65"/>
        <v>#VALUE!</v>
      </c>
      <c r="I233" s="36" t="e">
        <f t="shared" si="66"/>
        <v>#VALUE!</v>
      </c>
      <c r="J233" s="16" t="e">
        <f t="shared" si="69"/>
        <v>#VALUE!</v>
      </c>
      <c r="K233" s="109" t="e">
        <f t="shared" si="67"/>
        <v>#VALUE!</v>
      </c>
      <c r="L233" s="41" t="e">
        <f t="shared" si="68"/>
        <v>#VALUE!</v>
      </c>
      <c r="M233" s="1" t="s">
        <v>19</v>
      </c>
    </row>
    <row r="234" spans="1:14" ht="15.5" x14ac:dyDescent="0.35">
      <c r="A234" s="29" t="s">
        <v>3</v>
      </c>
      <c r="B234" s="29" t="s">
        <v>51</v>
      </c>
      <c r="C234" s="13">
        <v>50</v>
      </c>
      <c r="D234" s="44">
        <v>0</v>
      </c>
      <c r="E234" s="86">
        <v>0.02</v>
      </c>
      <c r="F234" s="36">
        <v>0.1</v>
      </c>
      <c r="G234" s="49" t="e">
        <f t="shared" si="64"/>
        <v>#VALUE!</v>
      </c>
      <c r="H234" s="105" t="e">
        <f t="shared" si="65"/>
        <v>#VALUE!</v>
      </c>
      <c r="I234" s="36" t="e">
        <f t="shared" si="66"/>
        <v>#VALUE!</v>
      </c>
      <c r="J234" s="16" t="e">
        <f t="shared" si="69"/>
        <v>#VALUE!</v>
      </c>
      <c r="K234" s="109" t="e">
        <f t="shared" si="67"/>
        <v>#VALUE!</v>
      </c>
      <c r="L234" s="41" t="e">
        <f t="shared" si="68"/>
        <v>#VALUE!</v>
      </c>
      <c r="M234" s="1" t="s">
        <v>19</v>
      </c>
    </row>
    <row r="235" spans="1:14" ht="15.5" x14ac:dyDescent="0.35">
      <c r="A235" s="29" t="s">
        <v>24</v>
      </c>
      <c r="B235" s="29" t="s">
        <v>15</v>
      </c>
      <c r="C235" s="9">
        <f>1000*20/100</f>
        <v>200</v>
      </c>
      <c r="D235" s="25">
        <v>0</v>
      </c>
      <c r="E235" s="105">
        <v>0.3</v>
      </c>
      <c r="F235" s="36">
        <v>3</v>
      </c>
      <c r="G235" s="49" t="e">
        <f t="shared" si="64"/>
        <v>#VALUE!</v>
      </c>
      <c r="H235" s="105" t="e">
        <f t="shared" si="65"/>
        <v>#VALUE!</v>
      </c>
      <c r="I235" s="36" t="e">
        <f t="shared" si="66"/>
        <v>#VALUE!</v>
      </c>
      <c r="J235" s="16" t="e">
        <f t="shared" si="69"/>
        <v>#VALUE!</v>
      </c>
      <c r="K235" s="109" t="e">
        <f t="shared" si="67"/>
        <v>#VALUE!</v>
      </c>
      <c r="L235" s="41" t="e">
        <f t="shared" si="68"/>
        <v>#VALUE!</v>
      </c>
      <c r="M235" s="1" t="s">
        <v>20</v>
      </c>
    </row>
    <row r="236" spans="1:14" ht="15.5" x14ac:dyDescent="0.35">
      <c r="A236" s="29" t="s">
        <v>24</v>
      </c>
      <c r="B236" s="29" t="s">
        <v>52</v>
      </c>
      <c r="C236" s="13">
        <v>500</v>
      </c>
      <c r="D236" s="25">
        <v>0</v>
      </c>
      <c r="E236" s="105">
        <v>0.3</v>
      </c>
      <c r="F236" s="36">
        <v>3</v>
      </c>
      <c r="G236" s="49" t="e">
        <f t="shared" si="64"/>
        <v>#VALUE!</v>
      </c>
      <c r="H236" s="105" t="e">
        <f t="shared" si="65"/>
        <v>#VALUE!</v>
      </c>
      <c r="I236" s="36" t="e">
        <f t="shared" si="66"/>
        <v>#VALUE!</v>
      </c>
      <c r="J236" s="16" t="e">
        <f t="shared" si="69"/>
        <v>#VALUE!</v>
      </c>
      <c r="K236" s="109" t="e">
        <f>ROUNDUP(H236/C236,0)</f>
        <v>#VALUE!</v>
      </c>
      <c r="L236" s="41" t="e">
        <f t="shared" si="68"/>
        <v>#VALUE!</v>
      </c>
      <c r="M236" s="1" t="s">
        <v>20</v>
      </c>
    </row>
    <row r="237" spans="1:14" ht="15.5" x14ac:dyDescent="0.35">
      <c r="A237" s="29" t="s">
        <v>41</v>
      </c>
      <c r="B237" s="29" t="s">
        <v>42</v>
      </c>
      <c r="C237" s="8">
        <f>200/1000</f>
        <v>0.2</v>
      </c>
      <c r="D237" s="46">
        <v>0</v>
      </c>
      <c r="E237" s="122">
        <f>0.2/1000</f>
        <v>2.0000000000000001E-4</v>
      </c>
      <c r="F237" s="32">
        <f>0.7/1000</f>
        <v>6.9999999999999999E-4</v>
      </c>
      <c r="G237" s="54" t="e">
        <f t="shared" si="64"/>
        <v>#VALUE!</v>
      </c>
      <c r="H237" s="130" t="e">
        <f t="shared" si="65"/>
        <v>#VALUE!</v>
      </c>
      <c r="I237" s="36" t="e">
        <f t="shared" si="66"/>
        <v>#VALUE!</v>
      </c>
      <c r="J237" s="16" t="e">
        <f t="shared" si="69"/>
        <v>#VALUE!</v>
      </c>
      <c r="K237" s="109" t="e">
        <f t="shared" ref="K237:K242" si="70">ROUNDUP(H237/C237,0)</f>
        <v>#VALUE!</v>
      </c>
      <c r="L237" s="41" t="e">
        <f t="shared" si="68"/>
        <v>#VALUE!</v>
      </c>
      <c r="M237" s="1" t="s">
        <v>20</v>
      </c>
    </row>
    <row r="238" spans="1:14" ht="15.5" x14ac:dyDescent="0.35">
      <c r="A238" s="30" t="s">
        <v>2</v>
      </c>
      <c r="B238" s="30" t="s">
        <v>12</v>
      </c>
      <c r="C238" s="10">
        <v>50</v>
      </c>
      <c r="D238" s="25">
        <v>0</v>
      </c>
      <c r="E238" s="106">
        <f>5*60/1000</f>
        <v>0.3</v>
      </c>
      <c r="F238" s="37">
        <f>20*60/1000</f>
        <v>1.2</v>
      </c>
      <c r="G238" s="50" t="e">
        <f t="shared" si="64"/>
        <v>#VALUE!</v>
      </c>
      <c r="H238" s="106" t="e">
        <f t="shared" si="65"/>
        <v>#VALUE!</v>
      </c>
      <c r="I238" s="37" t="e">
        <f t="shared" si="66"/>
        <v>#VALUE!</v>
      </c>
      <c r="J238" s="17" t="e">
        <f t="shared" si="69"/>
        <v>#VALUE!</v>
      </c>
      <c r="K238" s="92" t="e">
        <f t="shared" si="70"/>
        <v>#VALUE!</v>
      </c>
      <c r="L238" s="42" t="e">
        <f t="shared" si="68"/>
        <v>#VALUE!</v>
      </c>
      <c r="M238" s="2" t="s">
        <v>21</v>
      </c>
    </row>
    <row r="239" spans="1:14" ht="15.5" x14ac:dyDescent="0.35">
      <c r="A239" s="30" t="s">
        <v>25</v>
      </c>
      <c r="B239" s="30" t="s">
        <v>14</v>
      </c>
      <c r="C239" s="10">
        <v>50</v>
      </c>
      <c r="D239" s="44">
        <v>0</v>
      </c>
      <c r="E239" s="87">
        <f>8*60/1000</f>
        <v>0.48</v>
      </c>
      <c r="F239" s="61">
        <f>12*60/1000</f>
        <v>0.72</v>
      </c>
      <c r="G239" s="50" t="e">
        <f t="shared" si="64"/>
        <v>#VALUE!</v>
      </c>
      <c r="H239" s="106" t="e">
        <f t="shared" si="65"/>
        <v>#VALUE!</v>
      </c>
      <c r="I239" s="37" t="e">
        <f t="shared" si="66"/>
        <v>#VALUE!</v>
      </c>
      <c r="J239" s="17" t="e">
        <f t="shared" si="69"/>
        <v>#VALUE!</v>
      </c>
      <c r="K239" s="92" t="e">
        <f t="shared" si="70"/>
        <v>#VALUE!</v>
      </c>
      <c r="L239" s="42" t="e">
        <f t="shared" si="68"/>
        <v>#VALUE!</v>
      </c>
      <c r="M239" s="2" t="s">
        <v>22</v>
      </c>
    </row>
    <row r="240" spans="1:14" ht="15.5" x14ac:dyDescent="0.35">
      <c r="A240" s="30" t="s">
        <v>37</v>
      </c>
      <c r="B240" s="30" t="s">
        <v>38</v>
      </c>
      <c r="C240" s="10">
        <v>10</v>
      </c>
      <c r="D240" s="44">
        <v>0</v>
      </c>
      <c r="E240" s="87">
        <f>1*60/1000</f>
        <v>0.06</v>
      </c>
      <c r="F240" s="61">
        <f>4*60/1000</f>
        <v>0.24</v>
      </c>
      <c r="G240" s="50" t="e">
        <f t="shared" si="64"/>
        <v>#VALUE!</v>
      </c>
      <c r="H240" s="106" t="e">
        <f t="shared" si="65"/>
        <v>#VALUE!</v>
      </c>
      <c r="I240" s="37" t="e">
        <f t="shared" si="66"/>
        <v>#VALUE!</v>
      </c>
      <c r="J240" s="17" t="e">
        <f t="shared" si="69"/>
        <v>#VALUE!</v>
      </c>
      <c r="K240" s="92" t="e">
        <f t="shared" si="70"/>
        <v>#VALUE!</v>
      </c>
      <c r="L240" s="42" t="e">
        <f t="shared" si="68"/>
        <v>#VALUE!</v>
      </c>
      <c r="M240" s="2" t="s">
        <v>22</v>
      </c>
    </row>
    <row r="241" spans="1:14" ht="15.5" x14ac:dyDescent="0.35">
      <c r="A241" s="31" t="s">
        <v>5</v>
      </c>
      <c r="B241" s="31" t="s">
        <v>28</v>
      </c>
      <c r="C241" s="11">
        <v>4</v>
      </c>
      <c r="D241" s="46">
        <v>0</v>
      </c>
      <c r="E241" s="128">
        <f>0.01*60/1000</f>
        <v>5.9999999999999995E-4</v>
      </c>
      <c r="F241" s="64">
        <f>3*60/1000</f>
        <v>0.18</v>
      </c>
      <c r="G241" s="62" t="e">
        <f t="shared" si="64"/>
        <v>#VALUE!</v>
      </c>
      <c r="H241" s="129" t="e">
        <f t="shared" si="65"/>
        <v>#VALUE!</v>
      </c>
      <c r="I241" s="38" t="e">
        <f t="shared" si="66"/>
        <v>#VALUE!</v>
      </c>
      <c r="J241" s="18" t="e">
        <f t="shared" si="69"/>
        <v>#VALUE!</v>
      </c>
      <c r="K241" s="110" t="e">
        <f t="shared" si="70"/>
        <v>#VALUE!</v>
      </c>
      <c r="L241" s="43" t="e">
        <f t="shared" si="68"/>
        <v>#VALUE!</v>
      </c>
      <c r="M241" s="5" t="s">
        <v>34</v>
      </c>
    </row>
    <row r="242" spans="1:14" ht="15.5" x14ac:dyDescent="0.35">
      <c r="A242" s="31" t="s">
        <v>4</v>
      </c>
      <c r="B242" s="31" t="s">
        <v>35</v>
      </c>
      <c r="C242" s="11">
        <v>1</v>
      </c>
      <c r="D242" s="45">
        <v>0</v>
      </c>
      <c r="E242" s="129">
        <f>0.05*60/1000</f>
        <v>3.0000000000000001E-3</v>
      </c>
      <c r="F242" s="64">
        <f>0.2*60/1000</f>
        <v>1.2E-2</v>
      </c>
      <c r="G242" s="63" t="e">
        <f t="shared" si="64"/>
        <v>#VALUE!</v>
      </c>
      <c r="H242" s="131" t="e">
        <f t="shared" si="65"/>
        <v>#VALUE!</v>
      </c>
      <c r="I242" s="38" t="e">
        <f t="shared" si="66"/>
        <v>#VALUE!</v>
      </c>
      <c r="J242" s="18" t="e">
        <f t="shared" si="69"/>
        <v>#VALUE!</v>
      </c>
      <c r="K242" s="110" t="e">
        <f t="shared" si="70"/>
        <v>#VALUE!</v>
      </c>
      <c r="L242" s="43" t="e">
        <f t="shared" si="68"/>
        <v>#VALUE!</v>
      </c>
      <c r="M242" s="5" t="s">
        <v>36</v>
      </c>
    </row>
    <row r="243" spans="1:14" ht="15" thickBot="1" x14ac:dyDescent="0.4"/>
    <row r="244" spans="1:14" ht="18.5" x14ac:dyDescent="0.45">
      <c r="B244" s="146" t="s">
        <v>45</v>
      </c>
      <c r="C244" s="147"/>
      <c r="D244" s="148" t="s">
        <v>58</v>
      </c>
      <c r="E244" s="149"/>
      <c r="F244" s="150"/>
      <c r="G244" s="22"/>
      <c r="H244" s="19" t="s">
        <v>71</v>
      </c>
      <c r="I244" s="20"/>
      <c r="J244" s="19"/>
      <c r="K244" s="20"/>
      <c r="L244" s="20"/>
      <c r="M244" s="20"/>
    </row>
    <row r="245" spans="1:14" ht="18.5" x14ac:dyDescent="0.45">
      <c r="B245" s="151" t="s">
        <v>46</v>
      </c>
      <c r="C245" s="152"/>
      <c r="D245" s="153" t="s">
        <v>58</v>
      </c>
      <c r="E245" s="154"/>
      <c r="F245" s="155"/>
      <c r="G245" s="22"/>
      <c r="H245" s="19"/>
      <c r="I245" s="20" t="s">
        <v>64</v>
      </c>
      <c r="J245" s="19"/>
      <c r="K245" s="20"/>
      <c r="L245" s="20"/>
      <c r="M245" s="20"/>
    </row>
    <row r="246" spans="1:14" ht="18.5" x14ac:dyDescent="0.45">
      <c r="B246" s="151" t="s">
        <v>48</v>
      </c>
      <c r="C246" s="152"/>
      <c r="D246" s="153" t="s">
        <v>58</v>
      </c>
      <c r="E246" s="154"/>
      <c r="F246" s="155"/>
      <c r="G246" s="22"/>
      <c r="H246" s="20"/>
      <c r="I246" s="20" t="s">
        <v>60</v>
      </c>
      <c r="J246" s="20"/>
      <c r="K246" s="20"/>
      <c r="L246" s="20"/>
      <c r="M246" s="20"/>
    </row>
    <row r="247" spans="1:14" ht="19" thickBot="1" x14ac:dyDescent="0.5">
      <c r="B247" s="156" t="s">
        <v>6</v>
      </c>
      <c r="C247" s="157"/>
      <c r="D247" s="158" t="s">
        <v>58</v>
      </c>
      <c r="E247" s="159"/>
      <c r="F247" s="132" t="s">
        <v>47</v>
      </c>
      <c r="G247" s="52"/>
      <c r="H247" s="20"/>
      <c r="I247" s="20" t="s">
        <v>61</v>
      </c>
      <c r="J247" s="20"/>
      <c r="K247" s="20"/>
      <c r="L247" s="20"/>
      <c r="M247" s="20"/>
    </row>
    <row r="248" spans="1:14" x14ac:dyDescent="0.35">
      <c r="H248" s="20"/>
      <c r="I248" s="20" t="s">
        <v>72</v>
      </c>
      <c r="J248" s="20"/>
      <c r="K248" s="20"/>
      <c r="L248" s="20"/>
      <c r="M248" s="20"/>
    </row>
    <row r="249" spans="1:14" x14ac:dyDescent="0.35">
      <c r="H249" s="160" t="s">
        <v>69</v>
      </c>
      <c r="I249" s="160"/>
      <c r="J249" s="160"/>
      <c r="K249" s="160"/>
      <c r="L249" s="160"/>
      <c r="M249" s="160"/>
    </row>
    <row r="250" spans="1:14" x14ac:dyDescent="0.35">
      <c r="H250" s="144" t="s">
        <v>59</v>
      </c>
      <c r="I250" s="144"/>
      <c r="J250" s="144"/>
      <c r="K250" s="144"/>
      <c r="L250" s="20"/>
      <c r="M250" s="20"/>
    </row>
    <row r="251" spans="1:14" x14ac:dyDescent="0.35">
      <c r="H251" s="162" t="s">
        <v>74</v>
      </c>
      <c r="I251" s="162"/>
      <c r="J251" s="162"/>
      <c r="K251" s="162"/>
      <c r="L251" s="162"/>
      <c r="M251" s="162"/>
    </row>
    <row r="252" spans="1:14" x14ac:dyDescent="0.35">
      <c r="H252" s="162"/>
      <c r="I252" s="162"/>
      <c r="J252" s="162"/>
      <c r="K252" s="162"/>
      <c r="L252" s="162"/>
      <c r="M252" s="162"/>
    </row>
    <row r="253" spans="1:14" x14ac:dyDescent="0.35">
      <c r="H253" s="4" t="s">
        <v>26</v>
      </c>
      <c r="J253" s="4"/>
    </row>
    <row r="254" spans="1:14" ht="15" thickBot="1" x14ac:dyDescent="0.4">
      <c r="A254" s="65"/>
      <c r="B254" s="65"/>
      <c r="C254" s="65"/>
      <c r="D254" s="65"/>
      <c r="E254" s="65"/>
      <c r="F254" s="65"/>
      <c r="G254" s="65"/>
      <c r="H254" s="116" t="s">
        <v>27</v>
      </c>
      <c r="I254" s="65"/>
      <c r="J254" s="65"/>
      <c r="K254" s="65"/>
      <c r="L254" s="65"/>
      <c r="M254" s="65"/>
      <c r="N254" s="65"/>
    </row>
    <row r="255" spans="1:14" s="76" customFormat="1" ht="80.25" customHeight="1" thickTop="1" x14ac:dyDescent="0.35">
      <c r="A255" s="75" t="s">
        <v>0</v>
      </c>
      <c r="B255" s="75" t="s">
        <v>7</v>
      </c>
      <c r="C255" s="75" t="s">
        <v>8</v>
      </c>
      <c r="D255" s="73" t="s">
        <v>66</v>
      </c>
      <c r="E255" s="119" t="s">
        <v>96</v>
      </c>
      <c r="F255" s="74" t="s">
        <v>97</v>
      </c>
      <c r="G255" s="75" t="s">
        <v>76</v>
      </c>
      <c r="H255" s="119" t="s">
        <v>100</v>
      </c>
      <c r="I255" s="74" t="s">
        <v>88</v>
      </c>
      <c r="J255" s="75" t="s">
        <v>70</v>
      </c>
      <c r="K255" s="119" t="s">
        <v>29</v>
      </c>
      <c r="L255" s="74" t="s">
        <v>30</v>
      </c>
      <c r="M255" s="75" t="s">
        <v>16</v>
      </c>
    </row>
    <row r="256" spans="1:14" ht="15.5" x14ac:dyDescent="0.35">
      <c r="A256" s="28" t="s">
        <v>1</v>
      </c>
      <c r="B256" s="28" t="s">
        <v>10</v>
      </c>
      <c r="C256" s="6">
        <f>100/1000</f>
        <v>0.1</v>
      </c>
      <c r="D256" s="46">
        <v>0</v>
      </c>
      <c r="E256" s="121">
        <f>0.7/1000</f>
        <v>6.9999999999999999E-4</v>
      </c>
      <c r="F256" s="35">
        <f>10/1000</f>
        <v>0.01</v>
      </c>
      <c r="G256" s="53" t="e">
        <f t="shared" ref="G256:G270" si="71">D256*$D$275*24</f>
        <v>#VALUE!</v>
      </c>
      <c r="H256" s="120" t="e">
        <f t="shared" ref="H256:H270" si="72">E256*$D$275*24</f>
        <v>#VALUE!</v>
      </c>
      <c r="I256" s="34" t="e">
        <f t="shared" ref="I256:I270" si="73">F256*$D$275*24</f>
        <v>#VALUE!</v>
      </c>
      <c r="J256" s="15" t="e">
        <f>ROUNDUP(G256/C256,0)</f>
        <v>#VALUE!</v>
      </c>
      <c r="K256" s="108" t="e">
        <f t="shared" ref="K256:K263" si="74">ROUNDUP(H256/C256,0)</f>
        <v>#VALUE!</v>
      </c>
      <c r="L256" s="39" t="e">
        <f t="shared" ref="L256:L270" si="75">ROUNDUP(I256/C256,0)</f>
        <v>#VALUE!</v>
      </c>
      <c r="M256" s="3" t="s">
        <v>17</v>
      </c>
    </row>
    <row r="257" spans="1:13" ht="15.5" x14ac:dyDescent="0.35">
      <c r="A257" s="28" t="s">
        <v>1</v>
      </c>
      <c r="B257" s="28" t="s">
        <v>49</v>
      </c>
      <c r="C257" s="12">
        <v>0.5</v>
      </c>
      <c r="D257" s="46">
        <v>0</v>
      </c>
      <c r="E257" s="121">
        <f>0.7/1000</f>
        <v>6.9999999999999999E-4</v>
      </c>
      <c r="F257" s="35">
        <f>10/1000</f>
        <v>0.01</v>
      </c>
      <c r="G257" s="53" t="e">
        <f t="shared" si="71"/>
        <v>#VALUE!</v>
      </c>
      <c r="H257" s="120" t="e">
        <f t="shared" si="72"/>
        <v>#VALUE!</v>
      </c>
      <c r="I257" s="34" t="e">
        <f t="shared" si="73"/>
        <v>#VALUE!</v>
      </c>
      <c r="J257" s="15" t="e">
        <f t="shared" ref="J257:J270" si="76">ROUNDUP(G257/C257,0)</f>
        <v>#VALUE!</v>
      </c>
      <c r="K257" s="108" t="e">
        <f t="shared" si="74"/>
        <v>#VALUE!</v>
      </c>
      <c r="L257" s="40" t="e">
        <f t="shared" si="75"/>
        <v>#VALUE!</v>
      </c>
      <c r="M257" s="3" t="s">
        <v>17</v>
      </c>
    </row>
    <row r="258" spans="1:13" ht="15.5" x14ac:dyDescent="0.35">
      <c r="A258" s="28" t="s">
        <v>23</v>
      </c>
      <c r="B258" s="28" t="s">
        <v>13</v>
      </c>
      <c r="C258" s="6">
        <v>2</v>
      </c>
      <c r="D258" s="45">
        <v>0</v>
      </c>
      <c r="E258" s="120">
        <f>0.1*60/1000</f>
        <v>6.0000000000000001E-3</v>
      </c>
      <c r="F258" s="35">
        <f>0.5*60/1000</f>
        <v>0.03</v>
      </c>
      <c r="G258" s="48" t="e">
        <f t="shared" si="71"/>
        <v>#VALUE!</v>
      </c>
      <c r="H258" s="85" t="e">
        <f t="shared" si="72"/>
        <v>#VALUE!</v>
      </c>
      <c r="I258" s="34" t="e">
        <f t="shared" si="73"/>
        <v>#VALUE!</v>
      </c>
      <c r="J258" s="15" t="e">
        <f t="shared" si="76"/>
        <v>#VALUE!</v>
      </c>
      <c r="K258" s="108" t="e">
        <f t="shared" si="74"/>
        <v>#VALUE!</v>
      </c>
      <c r="L258" s="39" t="e">
        <f t="shared" si="75"/>
        <v>#VALUE!</v>
      </c>
      <c r="M258" s="3" t="s">
        <v>18</v>
      </c>
    </row>
    <row r="259" spans="1:13" ht="15.5" x14ac:dyDescent="0.35">
      <c r="A259" s="28" t="s">
        <v>23</v>
      </c>
      <c r="B259" s="28" t="s">
        <v>50</v>
      </c>
      <c r="C259" s="12">
        <v>5</v>
      </c>
      <c r="D259" s="45">
        <v>0</v>
      </c>
      <c r="E259" s="120">
        <f>0.1*60/1000</f>
        <v>6.0000000000000001E-3</v>
      </c>
      <c r="F259" s="35">
        <f>0.5*60/1000</f>
        <v>0.03</v>
      </c>
      <c r="G259" s="48" t="e">
        <f t="shared" si="71"/>
        <v>#VALUE!</v>
      </c>
      <c r="H259" s="85" t="e">
        <f t="shared" si="72"/>
        <v>#VALUE!</v>
      </c>
      <c r="I259" s="35" t="e">
        <f t="shared" si="73"/>
        <v>#VALUE!</v>
      </c>
      <c r="J259" s="15" t="e">
        <f t="shared" si="76"/>
        <v>#VALUE!</v>
      </c>
      <c r="K259" s="89" t="e">
        <f t="shared" si="74"/>
        <v>#VALUE!</v>
      </c>
      <c r="L259" s="40" t="e">
        <f t="shared" si="75"/>
        <v>#VALUE!</v>
      </c>
      <c r="M259" s="3" t="s">
        <v>18</v>
      </c>
    </row>
    <row r="260" spans="1:13" ht="15.5" x14ac:dyDescent="0.35">
      <c r="A260" s="28" t="s">
        <v>31</v>
      </c>
      <c r="B260" s="28" t="s">
        <v>32</v>
      </c>
      <c r="C260" s="7">
        <v>10</v>
      </c>
      <c r="D260" s="44">
        <v>0</v>
      </c>
      <c r="E260" s="85">
        <v>7.0000000000000007E-2</v>
      </c>
      <c r="F260" s="34">
        <v>0.5</v>
      </c>
      <c r="G260" s="47" t="e">
        <f t="shared" si="71"/>
        <v>#VALUE!</v>
      </c>
      <c r="H260" s="104" t="e">
        <f t="shared" si="72"/>
        <v>#VALUE!</v>
      </c>
      <c r="I260" s="34" t="e">
        <f t="shared" si="73"/>
        <v>#VALUE!</v>
      </c>
      <c r="J260" s="15" t="e">
        <f t="shared" si="76"/>
        <v>#VALUE!</v>
      </c>
      <c r="K260" s="108" t="e">
        <f t="shared" si="74"/>
        <v>#VALUE!</v>
      </c>
      <c r="L260" s="39" t="e">
        <f t="shared" si="75"/>
        <v>#VALUE!</v>
      </c>
      <c r="M260" s="3" t="s">
        <v>33</v>
      </c>
    </row>
    <row r="261" spans="1:13" ht="15.5" x14ac:dyDescent="0.35">
      <c r="A261" s="29" t="s">
        <v>3</v>
      </c>
      <c r="B261" s="29" t="s">
        <v>11</v>
      </c>
      <c r="C261" s="9">
        <v>15</v>
      </c>
      <c r="D261" s="44">
        <v>0</v>
      </c>
      <c r="E261" s="86">
        <v>0.02</v>
      </c>
      <c r="F261" s="36">
        <v>0.1</v>
      </c>
      <c r="G261" s="49" t="e">
        <f t="shared" si="71"/>
        <v>#VALUE!</v>
      </c>
      <c r="H261" s="105" t="e">
        <f t="shared" si="72"/>
        <v>#VALUE!</v>
      </c>
      <c r="I261" s="36" t="e">
        <f t="shared" si="73"/>
        <v>#VALUE!</v>
      </c>
      <c r="J261" s="16" t="e">
        <f t="shared" si="76"/>
        <v>#VALUE!</v>
      </c>
      <c r="K261" s="109" t="e">
        <f t="shared" si="74"/>
        <v>#VALUE!</v>
      </c>
      <c r="L261" s="41" t="e">
        <f t="shared" si="75"/>
        <v>#VALUE!</v>
      </c>
      <c r="M261" s="1" t="s">
        <v>19</v>
      </c>
    </row>
    <row r="262" spans="1:13" ht="15.5" x14ac:dyDescent="0.35">
      <c r="A262" s="29" t="s">
        <v>3</v>
      </c>
      <c r="B262" s="29" t="s">
        <v>51</v>
      </c>
      <c r="C262" s="13">
        <v>50</v>
      </c>
      <c r="D262" s="44">
        <v>0</v>
      </c>
      <c r="E262" s="86">
        <v>0.02</v>
      </c>
      <c r="F262" s="36">
        <v>0.1</v>
      </c>
      <c r="G262" s="49" t="e">
        <f t="shared" si="71"/>
        <v>#VALUE!</v>
      </c>
      <c r="H262" s="105" t="e">
        <f t="shared" si="72"/>
        <v>#VALUE!</v>
      </c>
      <c r="I262" s="36" t="e">
        <f t="shared" si="73"/>
        <v>#VALUE!</v>
      </c>
      <c r="J262" s="16" t="e">
        <f t="shared" si="76"/>
        <v>#VALUE!</v>
      </c>
      <c r="K262" s="109" t="e">
        <f t="shared" si="74"/>
        <v>#VALUE!</v>
      </c>
      <c r="L262" s="41" t="e">
        <f t="shared" si="75"/>
        <v>#VALUE!</v>
      </c>
      <c r="M262" s="1" t="s">
        <v>19</v>
      </c>
    </row>
    <row r="263" spans="1:13" ht="15.5" x14ac:dyDescent="0.35">
      <c r="A263" s="29" t="s">
        <v>24</v>
      </c>
      <c r="B263" s="29" t="s">
        <v>15</v>
      </c>
      <c r="C263" s="9">
        <f>1000*20/100</f>
        <v>200</v>
      </c>
      <c r="D263" s="25">
        <v>0</v>
      </c>
      <c r="E263" s="105">
        <v>0.3</v>
      </c>
      <c r="F263" s="36">
        <v>3</v>
      </c>
      <c r="G263" s="49" t="e">
        <f t="shared" si="71"/>
        <v>#VALUE!</v>
      </c>
      <c r="H263" s="105" t="e">
        <f t="shared" si="72"/>
        <v>#VALUE!</v>
      </c>
      <c r="I263" s="36" t="e">
        <f t="shared" si="73"/>
        <v>#VALUE!</v>
      </c>
      <c r="J263" s="16" t="e">
        <f t="shared" si="76"/>
        <v>#VALUE!</v>
      </c>
      <c r="K263" s="109" t="e">
        <f t="shared" si="74"/>
        <v>#VALUE!</v>
      </c>
      <c r="L263" s="41" t="e">
        <f t="shared" si="75"/>
        <v>#VALUE!</v>
      </c>
      <c r="M263" s="1" t="s">
        <v>20</v>
      </c>
    </row>
    <row r="264" spans="1:13" ht="15.5" x14ac:dyDescent="0.35">
      <c r="A264" s="29" t="s">
        <v>24</v>
      </c>
      <c r="B264" s="29" t="s">
        <v>52</v>
      </c>
      <c r="C264" s="13">
        <v>500</v>
      </c>
      <c r="D264" s="25">
        <v>0</v>
      </c>
      <c r="E264" s="105">
        <v>0.3</v>
      </c>
      <c r="F264" s="36">
        <v>3</v>
      </c>
      <c r="G264" s="49" t="e">
        <f t="shared" si="71"/>
        <v>#VALUE!</v>
      </c>
      <c r="H264" s="105" t="e">
        <f t="shared" si="72"/>
        <v>#VALUE!</v>
      </c>
      <c r="I264" s="36" t="e">
        <f t="shared" si="73"/>
        <v>#VALUE!</v>
      </c>
      <c r="J264" s="16" t="e">
        <f t="shared" si="76"/>
        <v>#VALUE!</v>
      </c>
      <c r="K264" s="109" t="e">
        <f>ROUNDUP(H264/C264,0)</f>
        <v>#VALUE!</v>
      </c>
      <c r="L264" s="41" t="e">
        <f t="shared" si="75"/>
        <v>#VALUE!</v>
      </c>
      <c r="M264" s="1" t="s">
        <v>20</v>
      </c>
    </row>
    <row r="265" spans="1:13" ht="15.5" x14ac:dyDescent="0.35">
      <c r="A265" s="29" t="s">
        <v>41</v>
      </c>
      <c r="B265" s="29" t="s">
        <v>42</v>
      </c>
      <c r="C265" s="8">
        <f>200/1000</f>
        <v>0.2</v>
      </c>
      <c r="D265" s="46">
        <v>0</v>
      </c>
      <c r="E265" s="122">
        <f>0.2/1000</f>
        <v>2.0000000000000001E-4</v>
      </c>
      <c r="F265" s="32">
        <f>0.7/1000</f>
        <v>6.9999999999999999E-4</v>
      </c>
      <c r="G265" s="54" t="e">
        <f t="shared" si="71"/>
        <v>#VALUE!</v>
      </c>
      <c r="H265" s="130" t="e">
        <f t="shared" si="72"/>
        <v>#VALUE!</v>
      </c>
      <c r="I265" s="36" t="e">
        <f t="shared" si="73"/>
        <v>#VALUE!</v>
      </c>
      <c r="J265" s="16" t="e">
        <f t="shared" si="76"/>
        <v>#VALUE!</v>
      </c>
      <c r="K265" s="109" t="e">
        <f t="shared" ref="K265:K270" si="77">ROUNDUP(H265/C265,0)</f>
        <v>#VALUE!</v>
      </c>
      <c r="L265" s="41" t="e">
        <f t="shared" si="75"/>
        <v>#VALUE!</v>
      </c>
      <c r="M265" s="1" t="s">
        <v>20</v>
      </c>
    </row>
    <row r="266" spans="1:13" ht="15.5" x14ac:dyDescent="0.35">
      <c r="A266" s="30" t="s">
        <v>2</v>
      </c>
      <c r="B266" s="30" t="s">
        <v>12</v>
      </c>
      <c r="C266" s="10">
        <v>50</v>
      </c>
      <c r="D266" s="25">
        <v>0</v>
      </c>
      <c r="E266" s="106">
        <f>5*60/1000</f>
        <v>0.3</v>
      </c>
      <c r="F266" s="37">
        <f>20*60/1000</f>
        <v>1.2</v>
      </c>
      <c r="G266" s="50" t="e">
        <f t="shared" si="71"/>
        <v>#VALUE!</v>
      </c>
      <c r="H266" s="106" t="e">
        <f t="shared" si="72"/>
        <v>#VALUE!</v>
      </c>
      <c r="I266" s="37" t="e">
        <f t="shared" si="73"/>
        <v>#VALUE!</v>
      </c>
      <c r="J266" s="17" t="e">
        <f t="shared" si="76"/>
        <v>#VALUE!</v>
      </c>
      <c r="K266" s="92" t="e">
        <f t="shared" si="77"/>
        <v>#VALUE!</v>
      </c>
      <c r="L266" s="42" t="e">
        <f t="shared" si="75"/>
        <v>#VALUE!</v>
      </c>
      <c r="M266" s="2" t="s">
        <v>21</v>
      </c>
    </row>
    <row r="267" spans="1:13" ht="15.5" x14ac:dyDescent="0.35">
      <c r="A267" s="30" t="s">
        <v>25</v>
      </c>
      <c r="B267" s="30" t="s">
        <v>14</v>
      </c>
      <c r="C267" s="10">
        <v>50</v>
      </c>
      <c r="D267" s="44">
        <v>0</v>
      </c>
      <c r="E267" s="87">
        <f>8*60/1000</f>
        <v>0.48</v>
      </c>
      <c r="F267" s="61">
        <f>12*60/1000</f>
        <v>0.72</v>
      </c>
      <c r="G267" s="50" t="e">
        <f t="shared" si="71"/>
        <v>#VALUE!</v>
      </c>
      <c r="H267" s="106" t="e">
        <f t="shared" si="72"/>
        <v>#VALUE!</v>
      </c>
      <c r="I267" s="37" t="e">
        <f t="shared" si="73"/>
        <v>#VALUE!</v>
      </c>
      <c r="J267" s="17" t="e">
        <f t="shared" si="76"/>
        <v>#VALUE!</v>
      </c>
      <c r="K267" s="92" t="e">
        <f t="shared" si="77"/>
        <v>#VALUE!</v>
      </c>
      <c r="L267" s="42" t="e">
        <f t="shared" si="75"/>
        <v>#VALUE!</v>
      </c>
      <c r="M267" s="2" t="s">
        <v>22</v>
      </c>
    </row>
    <row r="268" spans="1:13" ht="15.5" x14ac:dyDescent="0.35">
      <c r="A268" s="30" t="s">
        <v>37</v>
      </c>
      <c r="B268" s="30" t="s">
        <v>38</v>
      </c>
      <c r="C268" s="10">
        <v>10</v>
      </c>
      <c r="D268" s="44">
        <v>0</v>
      </c>
      <c r="E268" s="87">
        <f>1*60/1000</f>
        <v>0.06</v>
      </c>
      <c r="F268" s="61">
        <f>4*60/1000</f>
        <v>0.24</v>
      </c>
      <c r="G268" s="50" t="e">
        <f t="shared" si="71"/>
        <v>#VALUE!</v>
      </c>
      <c r="H268" s="106" t="e">
        <f t="shared" si="72"/>
        <v>#VALUE!</v>
      </c>
      <c r="I268" s="37" t="e">
        <f t="shared" si="73"/>
        <v>#VALUE!</v>
      </c>
      <c r="J268" s="17" t="e">
        <f t="shared" si="76"/>
        <v>#VALUE!</v>
      </c>
      <c r="K268" s="92" t="e">
        <f t="shared" si="77"/>
        <v>#VALUE!</v>
      </c>
      <c r="L268" s="42" t="e">
        <f t="shared" si="75"/>
        <v>#VALUE!</v>
      </c>
      <c r="M268" s="2" t="s">
        <v>22</v>
      </c>
    </row>
    <row r="269" spans="1:13" ht="15.5" x14ac:dyDescent="0.35">
      <c r="A269" s="31" t="s">
        <v>5</v>
      </c>
      <c r="B269" s="31" t="s">
        <v>28</v>
      </c>
      <c r="C269" s="11">
        <v>4</v>
      </c>
      <c r="D269" s="46">
        <v>0</v>
      </c>
      <c r="E269" s="128">
        <f>0.01*60/1000</f>
        <v>5.9999999999999995E-4</v>
      </c>
      <c r="F269" s="64">
        <f>3*60/1000</f>
        <v>0.18</v>
      </c>
      <c r="G269" s="62" t="e">
        <f t="shared" si="71"/>
        <v>#VALUE!</v>
      </c>
      <c r="H269" s="129" t="e">
        <f t="shared" si="72"/>
        <v>#VALUE!</v>
      </c>
      <c r="I269" s="38" t="e">
        <f t="shared" si="73"/>
        <v>#VALUE!</v>
      </c>
      <c r="J269" s="18" t="e">
        <f t="shared" si="76"/>
        <v>#VALUE!</v>
      </c>
      <c r="K269" s="110" t="e">
        <f t="shared" si="77"/>
        <v>#VALUE!</v>
      </c>
      <c r="L269" s="43" t="e">
        <f t="shared" si="75"/>
        <v>#VALUE!</v>
      </c>
      <c r="M269" s="5" t="s">
        <v>34</v>
      </c>
    </row>
    <row r="270" spans="1:13" ht="15.5" x14ac:dyDescent="0.35">
      <c r="A270" s="31" t="s">
        <v>4</v>
      </c>
      <c r="B270" s="31" t="s">
        <v>35</v>
      </c>
      <c r="C270" s="11">
        <v>1</v>
      </c>
      <c r="D270" s="45">
        <v>0</v>
      </c>
      <c r="E270" s="129">
        <f>0.05*60/1000</f>
        <v>3.0000000000000001E-3</v>
      </c>
      <c r="F270" s="64">
        <f>0.2*60/1000</f>
        <v>1.2E-2</v>
      </c>
      <c r="G270" s="63" t="e">
        <f t="shared" si="71"/>
        <v>#VALUE!</v>
      </c>
      <c r="H270" s="131" t="e">
        <f t="shared" si="72"/>
        <v>#VALUE!</v>
      </c>
      <c r="I270" s="38" t="e">
        <f t="shared" si="73"/>
        <v>#VALUE!</v>
      </c>
      <c r="J270" s="18" t="e">
        <f t="shared" si="76"/>
        <v>#VALUE!</v>
      </c>
      <c r="K270" s="110" t="e">
        <f t="shared" si="77"/>
        <v>#VALUE!</v>
      </c>
      <c r="L270" s="43" t="e">
        <f t="shared" si="75"/>
        <v>#VALUE!</v>
      </c>
      <c r="M270" s="5" t="s">
        <v>36</v>
      </c>
    </row>
    <row r="271" spans="1:13" ht="15" thickBot="1" x14ac:dyDescent="0.4"/>
    <row r="272" spans="1:13" ht="18.5" x14ac:dyDescent="0.45">
      <c r="B272" s="146" t="s">
        <v>45</v>
      </c>
      <c r="C272" s="147"/>
      <c r="D272" s="148" t="s">
        <v>58</v>
      </c>
      <c r="E272" s="149"/>
      <c r="F272" s="150"/>
      <c r="G272" s="22"/>
      <c r="H272" s="19" t="s">
        <v>71</v>
      </c>
      <c r="I272" s="20"/>
      <c r="J272" s="19"/>
      <c r="K272" s="20"/>
      <c r="L272" s="20"/>
      <c r="M272" s="20"/>
    </row>
    <row r="273" spans="1:14" ht="18.5" x14ac:dyDescent="0.45">
      <c r="B273" s="151" t="s">
        <v>46</v>
      </c>
      <c r="C273" s="152"/>
      <c r="D273" s="153" t="s">
        <v>58</v>
      </c>
      <c r="E273" s="154"/>
      <c r="F273" s="155"/>
      <c r="G273" s="22"/>
      <c r="H273" s="19"/>
      <c r="I273" s="20" t="s">
        <v>64</v>
      </c>
      <c r="J273" s="19"/>
      <c r="K273" s="20"/>
      <c r="L273" s="20"/>
      <c r="M273" s="20"/>
    </row>
    <row r="274" spans="1:14" ht="18.5" x14ac:dyDescent="0.45">
      <c r="B274" s="151" t="s">
        <v>48</v>
      </c>
      <c r="C274" s="152"/>
      <c r="D274" s="153" t="s">
        <v>58</v>
      </c>
      <c r="E274" s="154"/>
      <c r="F274" s="155"/>
      <c r="G274" s="22"/>
      <c r="H274" s="20"/>
      <c r="I274" s="20" t="s">
        <v>60</v>
      </c>
      <c r="J274" s="20"/>
      <c r="K274" s="20"/>
      <c r="L274" s="20"/>
      <c r="M274" s="20"/>
    </row>
    <row r="275" spans="1:14" ht="19" thickBot="1" x14ac:dyDescent="0.5">
      <c r="B275" s="156" t="s">
        <v>6</v>
      </c>
      <c r="C275" s="157"/>
      <c r="D275" s="158" t="s">
        <v>58</v>
      </c>
      <c r="E275" s="159"/>
      <c r="F275" s="132" t="s">
        <v>47</v>
      </c>
      <c r="G275" s="52"/>
      <c r="H275" s="20"/>
      <c r="I275" s="20" t="s">
        <v>61</v>
      </c>
      <c r="J275" s="20"/>
      <c r="K275" s="20"/>
      <c r="L275" s="20"/>
      <c r="M275" s="20"/>
    </row>
    <row r="276" spans="1:14" x14ac:dyDescent="0.35">
      <c r="H276" s="20"/>
      <c r="I276" s="20" t="s">
        <v>72</v>
      </c>
      <c r="J276" s="20"/>
      <c r="K276" s="20"/>
      <c r="L276" s="20"/>
      <c r="M276" s="20"/>
    </row>
    <row r="277" spans="1:14" x14ac:dyDescent="0.35">
      <c r="H277" s="160" t="s">
        <v>69</v>
      </c>
      <c r="I277" s="160"/>
      <c r="J277" s="160"/>
      <c r="K277" s="160"/>
      <c r="L277" s="160"/>
      <c r="M277" s="160"/>
    </row>
    <row r="278" spans="1:14" x14ac:dyDescent="0.35">
      <c r="H278" s="144" t="s">
        <v>59</v>
      </c>
      <c r="I278" s="144"/>
      <c r="J278" s="144"/>
      <c r="K278" s="144"/>
      <c r="L278" s="20"/>
      <c r="M278" s="20"/>
    </row>
    <row r="279" spans="1:14" x14ac:dyDescent="0.35">
      <c r="H279" s="162" t="s">
        <v>74</v>
      </c>
      <c r="I279" s="162"/>
      <c r="J279" s="162"/>
      <c r="K279" s="162"/>
      <c r="L279" s="162"/>
      <c r="M279" s="162"/>
    </row>
    <row r="280" spans="1:14" x14ac:dyDescent="0.35">
      <c r="H280" s="162"/>
      <c r="I280" s="162"/>
      <c r="J280" s="162"/>
      <c r="K280" s="162"/>
      <c r="L280" s="162"/>
      <c r="M280" s="162"/>
    </row>
    <row r="281" spans="1:14" x14ac:dyDescent="0.35">
      <c r="H281" s="4" t="s">
        <v>26</v>
      </c>
      <c r="J281" s="4"/>
    </row>
    <row r="282" spans="1:14" ht="15" thickBot="1" x14ac:dyDescent="0.4">
      <c r="A282" s="65"/>
      <c r="B282" s="65"/>
      <c r="C282" s="65"/>
      <c r="D282" s="65"/>
      <c r="E282" s="65"/>
      <c r="F282" s="65"/>
      <c r="G282" s="65"/>
      <c r="H282" s="116" t="s">
        <v>27</v>
      </c>
      <c r="I282" s="65"/>
      <c r="J282" s="65"/>
      <c r="K282" s="65"/>
      <c r="L282" s="65"/>
      <c r="M282" s="65"/>
      <c r="N282" s="65"/>
    </row>
    <row r="283" spans="1:14" ht="15" thickTop="1" x14ac:dyDescent="0.35"/>
  </sheetData>
  <mergeCells count="113">
    <mergeCell ref="H26:K26"/>
    <mergeCell ref="H27:M28"/>
    <mergeCell ref="D1:F1"/>
    <mergeCell ref="D21:F21"/>
    <mergeCell ref="D22:F22"/>
    <mergeCell ref="H25:M25"/>
    <mergeCell ref="A2:M2"/>
    <mergeCell ref="B23:C23"/>
    <mergeCell ref="B20:C20"/>
    <mergeCell ref="B21:C21"/>
    <mergeCell ref="B22:C22"/>
    <mergeCell ref="D23:E23"/>
    <mergeCell ref="D20:F20"/>
    <mergeCell ref="I1:M1"/>
    <mergeCell ref="B51:C51"/>
    <mergeCell ref="D51:E51"/>
    <mergeCell ref="H53:M53"/>
    <mergeCell ref="H54:K54"/>
    <mergeCell ref="H55:M56"/>
    <mergeCell ref="B48:C48"/>
    <mergeCell ref="D48:F48"/>
    <mergeCell ref="B49:C49"/>
    <mergeCell ref="D49:F49"/>
    <mergeCell ref="B50:C50"/>
    <mergeCell ref="D50:F50"/>
    <mergeCell ref="B79:C79"/>
    <mergeCell ref="D79:E79"/>
    <mergeCell ref="H81:M81"/>
    <mergeCell ref="H82:K82"/>
    <mergeCell ref="H83:M84"/>
    <mergeCell ref="B76:C76"/>
    <mergeCell ref="D76:F76"/>
    <mergeCell ref="B77:C77"/>
    <mergeCell ref="D77:F77"/>
    <mergeCell ref="B78:C78"/>
    <mergeCell ref="D78:F78"/>
    <mergeCell ref="B107:C107"/>
    <mergeCell ref="D107:E107"/>
    <mergeCell ref="H109:M109"/>
    <mergeCell ref="H110:K110"/>
    <mergeCell ref="H111:M112"/>
    <mergeCell ref="B104:C104"/>
    <mergeCell ref="D104:F104"/>
    <mergeCell ref="B105:C105"/>
    <mergeCell ref="D105:F105"/>
    <mergeCell ref="B106:C106"/>
    <mergeCell ref="D106:F106"/>
    <mergeCell ref="B135:C135"/>
    <mergeCell ref="D135:E135"/>
    <mergeCell ref="H137:M137"/>
    <mergeCell ref="H138:K138"/>
    <mergeCell ref="H139:M140"/>
    <mergeCell ref="B132:C132"/>
    <mergeCell ref="D132:F132"/>
    <mergeCell ref="B133:C133"/>
    <mergeCell ref="D133:F133"/>
    <mergeCell ref="B134:C134"/>
    <mergeCell ref="D134:F134"/>
    <mergeCell ref="B163:C163"/>
    <mergeCell ref="D163:E163"/>
    <mergeCell ref="H165:M165"/>
    <mergeCell ref="H166:K166"/>
    <mergeCell ref="H167:M168"/>
    <mergeCell ref="B160:C160"/>
    <mergeCell ref="D160:F160"/>
    <mergeCell ref="B161:C161"/>
    <mergeCell ref="D161:F161"/>
    <mergeCell ref="B162:C162"/>
    <mergeCell ref="D162:F162"/>
    <mergeCell ref="B191:C191"/>
    <mergeCell ref="D191:E191"/>
    <mergeCell ref="H193:M193"/>
    <mergeCell ref="H194:K194"/>
    <mergeCell ref="H195:M196"/>
    <mergeCell ref="B188:C188"/>
    <mergeCell ref="D188:F188"/>
    <mergeCell ref="B189:C189"/>
    <mergeCell ref="D189:F189"/>
    <mergeCell ref="B190:C190"/>
    <mergeCell ref="D190:F190"/>
    <mergeCell ref="B219:C219"/>
    <mergeCell ref="D219:E219"/>
    <mergeCell ref="H221:M221"/>
    <mergeCell ref="H222:K222"/>
    <mergeCell ref="H223:M224"/>
    <mergeCell ref="B216:C216"/>
    <mergeCell ref="D216:F216"/>
    <mergeCell ref="B217:C217"/>
    <mergeCell ref="D217:F217"/>
    <mergeCell ref="B218:C218"/>
    <mergeCell ref="D218:F218"/>
    <mergeCell ref="B247:C247"/>
    <mergeCell ref="D247:E247"/>
    <mergeCell ref="H249:M249"/>
    <mergeCell ref="H250:K250"/>
    <mergeCell ref="H251:M252"/>
    <mergeCell ref="B244:C244"/>
    <mergeCell ref="D244:F244"/>
    <mergeCell ref="B245:C245"/>
    <mergeCell ref="D245:F245"/>
    <mergeCell ref="B246:C246"/>
    <mergeCell ref="D246:F246"/>
    <mergeCell ref="B275:C275"/>
    <mergeCell ref="D275:E275"/>
    <mergeCell ref="H277:M277"/>
    <mergeCell ref="H278:K278"/>
    <mergeCell ref="H279:M280"/>
    <mergeCell ref="B272:C272"/>
    <mergeCell ref="D272:F272"/>
    <mergeCell ref="B273:C273"/>
    <mergeCell ref="D273:F273"/>
    <mergeCell ref="B274:C274"/>
    <mergeCell ref="D274:F274"/>
  </mergeCells>
  <conditionalFormatting sqref="J4">
    <cfRule type="cellIs" dxfId="82" priority="503" operator="greaterThan">
      <formula>$L$4</formula>
    </cfRule>
  </conditionalFormatting>
  <conditionalFormatting sqref="J6">
    <cfRule type="cellIs" dxfId="81" priority="502" operator="greaterThan">
      <formula>$L$6</formula>
    </cfRule>
  </conditionalFormatting>
  <conditionalFormatting sqref="J7">
    <cfRule type="cellIs" dxfId="80" priority="501" operator="greaterThan">
      <formula>$L$7</formula>
    </cfRule>
  </conditionalFormatting>
  <conditionalFormatting sqref="J8">
    <cfRule type="cellIs" dxfId="79" priority="500" operator="greaterThan">
      <formula>$L$8</formula>
    </cfRule>
  </conditionalFormatting>
  <conditionalFormatting sqref="J9">
    <cfRule type="cellIs" dxfId="78" priority="499" operator="greaterThan">
      <formula>$L$9</formula>
    </cfRule>
  </conditionalFormatting>
  <conditionalFormatting sqref="J10">
    <cfRule type="cellIs" dxfId="77" priority="498" operator="greaterThan">
      <formula>$L$10</formula>
    </cfRule>
  </conditionalFormatting>
  <conditionalFormatting sqref="J11">
    <cfRule type="cellIs" dxfId="76" priority="497" operator="greaterThan">
      <formula>$L$11</formula>
    </cfRule>
  </conditionalFormatting>
  <conditionalFormatting sqref="J12">
    <cfRule type="cellIs" dxfId="75" priority="496" operator="greaterThan">
      <formula>$L$12</formula>
    </cfRule>
  </conditionalFormatting>
  <conditionalFormatting sqref="J13">
    <cfRule type="cellIs" dxfId="74" priority="495" operator="greaterThan">
      <formula>$L$13</formula>
    </cfRule>
  </conditionalFormatting>
  <conditionalFormatting sqref="J14">
    <cfRule type="cellIs" dxfId="73" priority="494" operator="greaterThan">
      <formula>$L$14</formula>
    </cfRule>
  </conditionalFormatting>
  <conditionalFormatting sqref="J15">
    <cfRule type="cellIs" dxfId="72" priority="493" operator="greaterThan">
      <formula>$L$15</formula>
    </cfRule>
  </conditionalFormatting>
  <conditionalFormatting sqref="J16">
    <cfRule type="cellIs" dxfId="71" priority="492" operator="greaterThan">
      <formula>$L$16</formula>
    </cfRule>
  </conditionalFormatting>
  <conditionalFormatting sqref="J17">
    <cfRule type="cellIs" dxfId="70" priority="491" operator="greaterThan">
      <formula>$L$17</formula>
    </cfRule>
  </conditionalFormatting>
  <conditionalFormatting sqref="J18">
    <cfRule type="cellIs" dxfId="69" priority="490" operator="greaterThan">
      <formula>$L$18</formula>
    </cfRule>
  </conditionalFormatting>
  <conditionalFormatting sqref="G4">
    <cfRule type="cellIs" dxfId="68" priority="489" operator="greaterThan">
      <formula>$I$4</formula>
    </cfRule>
  </conditionalFormatting>
  <conditionalFormatting sqref="G5">
    <cfRule type="cellIs" dxfId="67" priority="488" operator="greaterThan">
      <formula>$I$5</formula>
    </cfRule>
  </conditionalFormatting>
  <conditionalFormatting sqref="G6">
    <cfRule type="cellIs" dxfId="66" priority="487" operator="greaterThan">
      <formula>$I$6</formula>
    </cfRule>
  </conditionalFormatting>
  <conditionalFormatting sqref="G7">
    <cfRule type="cellIs" dxfId="65" priority="486" operator="greaterThan">
      <formula>$I$7</formula>
    </cfRule>
  </conditionalFormatting>
  <conditionalFormatting sqref="G8">
    <cfRule type="cellIs" dxfId="64" priority="485" operator="greaterThan">
      <formula>$I$8</formula>
    </cfRule>
  </conditionalFormatting>
  <conditionalFormatting sqref="G9">
    <cfRule type="cellIs" dxfId="63" priority="484" operator="greaterThan">
      <formula>$I$9</formula>
    </cfRule>
  </conditionalFormatting>
  <conditionalFormatting sqref="G10">
    <cfRule type="cellIs" dxfId="62" priority="483" operator="greaterThan">
      <formula>$I$10</formula>
    </cfRule>
  </conditionalFormatting>
  <conditionalFormatting sqref="G11">
    <cfRule type="cellIs" dxfId="61" priority="482" operator="greaterThan">
      <formula>$I$11</formula>
    </cfRule>
  </conditionalFormatting>
  <conditionalFormatting sqref="G12">
    <cfRule type="cellIs" dxfId="60" priority="481" operator="greaterThan">
      <formula>$I$12</formula>
    </cfRule>
  </conditionalFormatting>
  <conditionalFormatting sqref="G13">
    <cfRule type="cellIs" dxfId="59" priority="480" operator="greaterThan">
      <formula>$I$13</formula>
    </cfRule>
  </conditionalFormatting>
  <conditionalFormatting sqref="G14">
    <cfRule type="cellIs" dxfId="58" priority="479" operator="greaterThan">
      <formula>$I$14</formula>
    </cfRule>
  </conditionalFormatting>
  <conditionalFormatting sqref="G15">
    <cfRule type="cellIs" dxfId="57" priority="478" operator="greaterThan">
      <formula>$I$15</formula>
    </cfRule>
  </conditionalFormatting>
  <conditionalFormatting sqref="G16">
    <cfRule type="cellIs" dxfId="56" priority="477" operator="greaterThan">
      <formula>$I$16</formula>
    </cfRule>
  </conditionalFormatting>
  <conditionalFormatting sqref="G17">
    <cfRule type="cellIs" dxfId="55" priority="476" operator="greaterThan">
      <formula>$I$17</formula>
    </cfRule>
  </conditionalFormatting>
  <conditionalFormatting sqref="G18">
    <cfRule type="cellIs" dxfId="54" priority="475" operator="greaterThan">
      <formula>$I$18</formula>
    </cfRule>
  </conditionalFormatting>
  <conditionalFormatting sqref="D4">
    <cfRule type="cellIs" dxfId="53" priority="469" operator="greaterThan">
      <formula>$F$4</formula>
    </cfRule>
  </conditionalFormatting>
  <conditionalFormatting sqref="D5">
    <cfRule type="cellIs" dxfId="52" priority="468" operator="greaterThan">
      <formula>$F$5</formula>
    </cfRule>
  </conditionalFormatting>
  <conditionalFormatting sqref="D6">
    <cfRule type="cellIs" dxfId="51" priority="467" operator="greaterThan">
      <formula>$F$6</formula>
    </cfRule>
  </conditionalFormatting>
  <conditionalFormatting sqref="D7">
    <cfRule type="cellIs" dxfId="50" priority="466" operator="greaterThan">
      <formula>$F$7</formula>
    </cfRule>
  </conditionalFormatting>
  <conditionalFormatting sqref="D8">
    <cfRule type="cellIs" dxfId="49" priority="465" operator="greaterThan">
      <formula>$F$8</formula>
    </cfRule>
  </conditionalFormatting>
  <conditionalFormatting sqref="D9">
    <cfRule type="cellIs" dxfId="48" priority="464" operator="greaterThan">
      <formula>$F$9</formula>
    </cfRule>
  </conditionalFormatting>
  <conditionalFormatting sqref="D10">
    <cfRule type="cellIs" dxfId="47" priority="463" operator="greaterThan">
      <formula>$F$10</formula>
    </cfRule>
  </conditionalFormatting>
  <conditionalFormatting sqref="D11">
    <cfRule type="cellIs" dxfId="46" priority="454" operator="greaterThan">
      <formula>$F$11</formula>
    </cfRule>
    <cfRule type="cellIs" dxfId="45" priority="462" operator="greaterThan">
      <formula>$F$11</formula>
    </cfRule>
  </conditionalFormatting>
  <conditionalFormatting sqref="D12">
    <cfRule type="cellIs" dxfId="44" priority="461" operator="greaterThan">
      <formula>$F$12</formula>
    </cfRule>
  </conditionalFormatting>
  <conditionalFormatting sqref="D13">
    <cfRule type="cellIs" dxfId="43" priority="460" operator="greaterThan">
      <formula>$F$13</formula>
    </cfRule>
  </conditionalFormatting>
  <conditionalFormatting sqref="D14">
    <cfRule type="cellIs" dxfId="42" priority="459" operator="greaterThan">
      <formula>$F$14</formula>
    </cfRule>
  </conditionalFormatting>
  <conditionalFormatting sqref="D15">
    <cfRule type="cellIs" dxfId="41" priority="458" operator="greaterThan">
      <formula>$F$15</formula>
    </cfRule>
  </conditionalFormatting>
  <conditionalFormatting sqref="D16">
    <cfRule type="cellIs" dxfId="40" priority="457" operator="greaterThan">
      <formula>$F$16</formula>
    </cfRule>
  </conditionalFormatting>
  <conditionalFormatting sqref="D17">
    <cfRule type="cellIs" dxfId="39" priority="456" operator="greaterThan">
      <formula>$F$17</formula>
    </cfRule>
  </conditionalFormatting>
  <conditionalFormatting sqref="D18">
    <cfRule type="cellIs" dxfId="38" priority="455" operator="greaterThan">
      <formula>$F$18</formula>
    </cfRule>
  </conditionalFormatting>
  <conditionalFormatting sqref="J5">
    <cfRule type="cellIs" dxfId="37" priority="453" operator="greaterThan">
      <formula>$L$5</formula>
    </cfRule>
  </conditionalFormatting>
  <conditionalFormatting sqref="H27">
    <cfRule type="cellIs" dxfId="36" priority="451" operator="greaterThan">
      <formula>$F$18</formula>
    </cfRule>
  </conditionalFormatting>
  <conditionalFormatting sqref="H55">
    <cfRule type="cellIs" dxfId="35" priority="404" operator="greaterThan">
      <formula>$F$18</formula>
    </cfRule>
  </conditionalFormatting>
  <conditionalFormatting sqref="H83">
    <cfRule type="cellIs" dxfId="34" priority="357" operator="greaterThan">
      <formula>$F$18</formula>
    </cfRule>
  </conditionalFormatting>
  <conditionalFormatting sqref="H111">
    <cfRule type="cellIs" dxfId="33" priority="310" operator="greaterThan">
      <formula>$F$18</formula>
    </cfRule>
  </conditionalFormatting>
  <conditionalFormatting sqref="H139">
    <cfRule type="cellIs" dxfId="32" priority="263" operator="greaterThan">
      <formula>$F$18</formula>
    </cfRule>
  </conditionalFormatting>
  <conditionalFormatting sqref="H167">
    <cfRule type="cellIs" dxfId="31" priority="216" operator="greaterThan">
      <formula>$F$18</formula>
    </cfRule>
  </conditionalFormatting>
  <conditionalFormatting sqref="H195">
    <cfRule type="cellIs" dxfId="30" priority="169" operator="greaterThan">
      <formula>$F$18</formula>
    </cfRule>
  </conditionalFormatting>
  <conditionalFormatting sqref="H223">
    <cfRule type="cellIs" dxfId="29" priority="122" operator="greaterThan">
      <formula>$F$18</formula>
    </cfRule>
  </conditionalFormatting>
  <conditionalFormatting sqref="H251">
    <cfRule type="cellIs" dxfId="28" priority="75" operator="greaterThan">
      <formula>$F$18</formula>
    </cfRule>
  </conditionalFormatting>
  <conditionalFormatting sqref="H279">
    <cfRule type="cellIs" dxfId="27" priority="28" operator="greaterThan">
      <formula>$F$18</formula>
    </cfRule>
  </conditionalFormatting>
  <conditionalFormatting sqref="D32:D46">
    <cfRule type="expression" dxfId="26" priority="27">
      <formula>$D32:$D46&gt;$F32:$F46</formula>
    </cfRule>
  </conditionalFormatting>
  <conditionalFormatting sqref="G32:G46">
    <cfRule type="expression" dxfId="25" priority="26">
      <formula>$G32:$G46&gt;$I32:$I46</formula>
    </cfRule>
  </conditionalFormatting>
  <conditionalFormatting sqref="J32:J46">
    <cfRule type="expression" dxfId="24" priority="25">
      <formula>$J32:$J46&gt;$L32:$L46</formula>
    </cfRule>
  </conditionalFormatting>
  <conditionalFormatting sqref="D60:D74">
    <cfRule type="expression" dxfId="23" priority="24">
      <formula>$D60:$D74&gt;$F60:$F74</formula>
    </cfRule>
  </conditionalFormatting>
  <conditionalFormatting sqref="G60:G74">
    <cfRule type="expression" dxfId="22" priority="23">
      <formula>$G60:$G74&gt;$I60:$I74</formula>
    </cfRule>
  </conditionalFormatting>
  <conditionalFormatting sqref="J60:J74">
    <cfRule type="expression" dxfId="21" priority="22">
      <formula>$J60:$J74&gt;$L60:$L74</formula>
    </cfRule>
  </conditionalFormatting>
  <conditionalFormatting sqref="D88:D102">
    <cfRule type="expression" dxfId="20" priority="21">
      <formula>$D88:$D102&gt;$F88:$F102</formula>
    </cfRule>
  </conditionalFormatting>
  <conditionalFormatting sqref="G88:G102">
    <cfRule type="expression" dxfId="19" priority="20">
      <formula>$G88:$G102&gt;$I88:$I102</formula>
    </cfRule>
  </conditionalFormatting>
  <conditionalFormatting sqref="J88:J102">
    <cfRule type="expression" dxfId="18" priority="19">
      <formula>$J88:$J102&gt;$L88:$L102</formula>
    </cfRule>
  </conditionalFormatting>
  <conditionalFormatting sqref="D116:D130">
    <cfRule type="expression" dxfId="17" priority="18">
      <formula>$D116:$D130&gt;$F116:$F130</formula>
    </cfRule>
  </conditionalFormatting>
  <conditionalFormatting sqref="G116:G130">
    <cfRule type="expression" dxfId="16" priority="17">
      <formula>$G116:$G130&gt;$I116:$I130</formula>
    </cfRule>
  </conditionalFormatting>
  <conditionalFormatting sqref="J116:J130">
    <cfRule type="expression" dxfId="15" priority="16">
      <formula>$J116:$J130&gt;$L116:$L130</formula>
    </cfRule>
  </conditionalFormatting>
  <conditionalFormatting sqref="D144:D158">
    <cfRule type="expression" dxfId="14" priority="15">
      <formula>$D144:$D158&gt;$F144:$F158</formula>
    </cfRule>
  </conditionalFormatting>
  <conditionalFormatting sqref="G144:G158">
    <cfRule type="expression" dxfId="13" priority="14">
      <formula>$G144:$G158&gt;$I144:$I158</formula>
    </cfRule>
  </conditionalFormatting>
  <conditionalFormatting sqref="J144:J158">
    <cfRule type="expression" dxfId="12" priority="13">
      <formula>$J144:$J158&gt;$L144:$L158</formula>
    </cfRule>
  </conditionalFormatting>
  <conditionalFormatting sqref="D172:D186">
    <cfRule type="expression" dxfId="11" priority="12">
      <formula>$D172:$D186&gt;$F172:$F186</formula>
    </cfRule>
  </conditionalFormatting>
  <conditionalFormatting sqref="G172:G186">
    <cfRule type="expression" dxfId="10" priority="11">
      <formula>$G172:$G186&gt;$I172:$I186</formula>
    </cfRule>
  </conditionalFormatting>
  <conditionalFormatting sqref="J172:J186">
    <cfRule type="expression" dxfId="9" priority="10">
      <formula>$J172:$J186&gt;$L172:$L186</formula>
    </cfRule>
  </conditionalFormatting>
  <conditionalFormatting sqref="D200:D214">
    <cfRule type="expression" dxfId="8" priority="9">
      <formula>$D200:$D214&gt;$F200:$F214</formula>
    </cfRule>
  </conditionalFormatting>
  <conditionalFormatting sqref="G200:G214">
    <cfRule type="expression" dxfId="7" priority="8">
      <formula>$G200:$G215&gt;$I200:$I214</formula>
    </cfRule>
  </conditionalFormatting>
  <conditionalFormatting sqref="J200:J214">
    <cfRule type="expression" dxfId="6" priority="7">
      <formula>$J200:$J214&gt;$L200:$L214</formula>
    </cfRule>
  </conditionalFormatting>
  <conditionalFormatting sqref="D228:D242">
    <cfRule type="expression" dxfId="5" priority="6">
      <formula>$D228:$D242&gt;$F228:$F242</formula>
    </cfRule>
  </conditionalFormatting>
  <conditionalFormatting sqref="G228:G242">
    <cfRule type="expression" dxfId="4" priority="5">
      <formula>$G228:$G242&gt;$I228:$I242</formula>
    </cfRule>
  </conditionalFormatting>
  <conditionalFormatting sqref="J228:J242">
    <cfRule type="expression" dxfId="3" priority="4">
      <formula>$J228:$J242&gt;$L228:$L242</formula>
    </cfRule>
  </conditionalFormatting>
  <conditionalFormatting sqref="D256:D270">
    <cfRule type="expression" dxfId="2" priority="3">
      <formula>$D256:$D270&gt;$F256:$F270</formula>
    </cfRule>
  </conditionalFormatting>
  <conditionalFormatting sqref="G256:G270">
    <cfRule type="expression" dxfId="1" priority="2">
      <formula>$G256:$G270&gt;$I256:$I270</formula>
    </cfRule>
  </conditionalFormatting>
  <conditionalFormatting sqref="J256:J270">
    <cfRule type="expression" dxfId="0" priority="1">
      <formula>$J256:$J270&gt;$L256:$L270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Estimacion stock - induccion</vt:lpstr>
      <vt:lpstr>Estimación stock-mantenimiento</vt:lpstr>
      <vt:lpstr>Inducción. validación-paciente</vt:lpstr>
      <vt:lpstr>Mantenimiento. validación-pac.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2021-04-12T15:11:04Z</dcterms:modified>
</cp:coreProperties>
</file>